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СОГЛАШЕНИЯ\12 Приморско-Куйский сельсовет\Бюджет\2022\Отчет за 9 месяцев\Заключение\"/>
    </mc:Choice>
  </mc:AlternateContent>
  <bookViews>
    <workbookView xWindow="120" yWindow="330" windowWidth="19440" windowHeight="8880"/>
  </bookViews>
  <sheets>
    <sheet name="Табл.1 РПр" sheetId="2" r:id="rId1"/>
  </sheets>
  <definedNames>
    <definedName name="_xlnm.Print_Area" localSheetId="0">'Табл.1 РПр'!$A$1:$M$57</definedName>
  </definedNames>
  <calcPr calcId="162913"/>
</workbook>
</file>

<file path=xl/calcChain.xml><?xml version="1.0" encoding="utf-8"?>
<calcChain xmlns="http://schemas.openxmlformats.org/spreadsheetml/2006/main">
  <c r="F10" i="2" l="1"/>
  <c r="M39" i="2" l="1"/>
  <c r="M41" i="2"/>
  <c r="M42" i="2"/>
  <c r="M43" i="2"/>
  <c r="M44" i="2"/>
  <c r="M45" i="2"/>
  <c r="M46" i="2"/>
  <c r="M47" i="2"/>
  <c r="M48" i="2"/>
  <c r="M49" i="2"/>
  <c r="K39" i="2"/>
  <c r="K41" i="2"/>
  <c r="K42" i="2"/>
  <c r="K43" i="2"/>
  <c r="G34" i="2" l="1"/>
  <c r="G10" i="2"/>
  <c r="I38" i="2" l="1"/>
  <c r="G21" i="2" l="1"/>
  <c r="K38" i="2" l="1"/>
  <c r="L38" i="2"/>
  <c r="K26" i="2" l="1"/>
  <c r="J26" i="2"/>
  <c r="I26" i="2"/>
  <c r="L26" i="2"/>
  <c r="L24" i="2"/>
  <c r="K24" i="2"/>
  <c r="J24" i="2"/>
  <c r="I24" i="2"/>
  <c r="M35" i="2" l="1"/>
  <c r="M57" i="2" l="1"/>
  <c r="K35" i="2"/>
  <c r="M27" i="2"/>
  <c r="C21" i="2"/>
  <c r="K27" i="2" l="1"/>
  <c r="M22" i="2"/>
  <c r="M23" i="2"/>
  <c r="D34" i="2" l="1"/>
  <c r="D10" i="2"/>
  <c r="M29" i="2" l="1"/>
  <c r="M30" i="2"/>
  <c r="M31" i="2"/>
  <c r="M20" i="2"/>
  <c r="M18" i="2"/>
  <c r="C19" i="2" l="1"/>
  <c r="K57" i="2" l="1"/>
  <c r="K53" i="2"/>
  <c r="K54" i="2"/>
  <c r="K55" i="2"/>
  <c r="J53" i="2"/>
  <c r="J54" i="2"/>
  <c r="J55" i="2"/>
  <c r="L25" i="2" l="1"/>
  <c r="L31" i="2"/>
  <c r="L32" i="2"/>
  <c r="L30" i="2"/>
  <c r="L27" i="2"/>
  <c r="K31" i="2"/>
  <c r="K20" i="2"/>
  <c r="J57" i="2"/>
  <c r="J35" i="2"/>
  <c r="J31" i="2"/>
  <c r="J32" i="2"/>
  <c r="J27" i="2"/>
  <c r="J20" i="2"/>
  <c r="J18" i="2"/>
  <c r="L15" i="2"/>
  <c r="L16" i="2"/>
  <c r="J15" i="2"/>
  <c r="J16" i="2"/>
  <c r="J37" i="2" l="1"/>
  <c r="J43" i="2"/>
  <c r="I14" i="2" l="1"/>
  <c r="I25" i="2"/>
  <c r="I27" i="2"/>
  <c r="I30" i="2"/>
  <c r="I32" i="2"/>
  <c r="I47" i="2"/>
  <c r="I51" i="2"/>
  <c r="I57" i="2"/>
  <c r="M52" i="2"/>
  <c r="M36" i="2"/>
  <c r="M25" i="2"/>
  <c r="M12" i="2"/>
  <c r="M13" i="2"/>
  <c r="M14" i="2"/>
  <c r="M17" i="2"/>
  <c r="L12" i="2"/>
  <c r="L13" i="2"/>
  <c r="L14" i="2"/>
  <c r="L17" i="2"/>
  <c r="L11" i="2"/>
  <c r="K51" i="2"/>
  <c r="K36" i="2"/>
  <c r="K13" i="2"/>
  <c r="K14" i="2"/>
  <c r="K17" i="2"/>
  <c r="K18" i="2"/>
  <c r="K11" i="2"/>
  <c r="J52" i="2"/>
  <c r="J51" i="2"/>
  <c r="J36" i="2"/>
  <c r="J12" i="2"/>
  <c r="J13" i="2"/>
  <c r="J14" i="2"/>
  <c r="J17" i="2"/>
  <c r="I52" i="2"/>
  <c r="I43" i="2"/>
  <c r="I36" i="2"/>
  <c r="I37" i="2"/>
  <c r="I31" i="2"/>
  <c r="I23" i="2"/>
  <c r="I20" i="2"/>
  <c r="I12" i="2"/>
  <c r="I13" i="2"/>
  <c r="I15" i="2"/>
  <c r="I16" i="2"/>
  <c r="I17" i="2"/>
  <c r="I11" i="2"/>
  <c r="E50" i="2"/>
  <c r="E40" i="2"/>
  <c r="E34" i="2"/>
  <c r="E28" i="2"/>
  <c r="E21" i="2"/>
  <c r="E10" i="2"/>
  <c r="D50" i="2"/>
  <c r="D28" i="2"/>
  <c r="F21" i="2"/>
  <c r="D21" i="2"/>
  <c r="D19" i="2"/>
  <c r="M51" i="2" l="1"/>
  <c r="M11" i="2"/>
  <c r="K52" i="2"/>
  <c r="K37" i="2"/>
  <c r="J11" i="2" l="1"/>
  <c r="J48" i="2" l="1"/>
  <c r="K48" i="2"/>
  <c r="G28" i="2" l="1"/>
  <c r="F56" i="2"/>
  <c r="F50" i="2"/>
  <c r="F46" i="2"/>
  <c r="F34" i="2"/>
  <c r="K21" i="2"/>
  <c r="F28" i="2"/>
  <c r="C28" i="2"/>
  <c r="D46" i="2"/>
  <c r="D56" i="2"/>
  <c r="L29" i="2"/>
  <c r="I29" i="2"/>
  <c r="L48" i="2"/>
  <c r="J38" i="2"/>
  <c r="M28" i="2" l="1"/>
  <c r="K28" i="2"/>
  <c r="L28" i="2"/>
  <c r="J28" i="2"/>
  <c r="L57" i="2"/>
  <c r="L51" i="2"/>
  <c r="L43" i="2"/>
  <c r="L35" i="2"/>
  <c r="L23" i="2"/>
  <c r="L36" i="2"/>
  <c r="I28" i="2" l="1"/>
  <c r="L20" i="2"/>
  <c r="G56" i="2" l="1"/>
  <c r="E56" i="2"/>
  <c r="C56" i="2"/>
  <c r="M55" i="2"/>
  <c r="L55" i="2"/>
  <c r="I55" i="2"/>
  <c r="M54" i="2"/>
  <c r="L54" i="2"/>
  <c r="I54" i="2"/>
  <c r="L53" i="2"/>
  <c r="I53" i="2"/>
  <c r="L52" i="2"/>
  <c r="G50" i="2"/>
  <c r="C50" i="2"/>
  <c r="L49" i="2"/>
  <c r="K49" i="2"/>
  <c r="J49" i="2"/>
  <c r="I49" i="2"/>
  <c r="I48" i="2"/>
  <c r="L47" i="2"/>
  <c r="G46" i="2"/>
  <c r="E46" i="2"/>
  <c r="C46" i="2"/>
  <c r="L45" i="2"/>
  <c r="K45" i="2"/>
  <c r="J45" i="2"/>
  <c r="I45" i="2"/>
  <c r="L44" i="2"/>
  <c r="K44" i="2"/>
  <c r="J44" i="2"/>
  <c r="I44" i="2"/>
  <c r="L42" i="2"/>
  <c r="J42" i="2"/>
  <c r="I42" i="2"/>
  <c r="L41" i="2"/>
  <c r="J41" i="2"/>
  <c r="I41" i="2"/>
  <c r="G40" i="2"/>
  <c r="F40" i="2"/>
  <c r="D40" i="2"/>
  <c r="D8" i="2" s="1"/>
  <c r="C40" i="2"/>
  <c r="J39" i="2"/>
  <c r="M37" i="2"/>
  <c r="L37" i="2"/>
  <c r="I35" i="2"/>
  <c r="I34" i="2"/>
  <c r="C34" i="2"/>
  <c r="M33" i="2"/>
  <c r="L33" i="2"/>
  <c r="K33" i="2"/>
  <c r="J33" i="2"/>
  <c r="I33" i="2"/>
  <c r="L22" i="2"/>
  <c r="I22" i="2"/>
  <c r="J21" i="2"/>
  <c r="M21" i="2"/>
  <c r="G19" i="2"/>
  <c r="M19" i="2" s="1"/>
  <c r="F19" i="2"/>
  <c r="E19" i="2"/>
  <c r="L18" i="2"/>
  <c r="I18" i="2"/>
  <c r="C10" i="2"/>
  <c r="K40" i="2" l="1"/>
  <c r="J40" i="2"/>
  <c r="M40" i="2"/>
  <c r="M56" i="2"/>
  <c r="M50" i="2"/>
  <c r="J56" i="2"/>
  <c r="K56" i="2"/>
  <c r="G8" i="2"/>
  <c r="K19" i="2"/>
  <c r="F8" i="2"/>
  <c r="J19" i="2"/>
  <c r="E8" i="2"/>
  <c r="C8" i="2"/>
  <c r="M10" i="2"/>
  <c r="J34" i="2"/>
  <c r="L40" i="2"/>
  <c r="L56" i="2"/>
  <c r="L19" i="2"/>
  <c r="I56" i="2"/>
  <c r="L50" i="2"/>
  <c r="I50" i="2"/>
  <c r="I19" i="2"/>
  <c r="J10" i="2"/>
  <c r="L10" i="2"/>
  <c r="I10" i="2"/>
  <c r="M34" i="2"/>
  <c r="L21" i="2"/>
  <c r="L34" i="2"/>
  <c r="K50" i="2"/>
  <c r="J50" i="2" s="1"/>
  <c r="I21" i="2"/>
  <c r="K34" i="2"/>
  <c r="K10" i="2"/>
  <c r="L46" i="2"/>
  <c r="I46" i="2"/>
  <c r="H26" i="2" l="1"/>
  <c r="H21" i="2"/>
  <c r="H11" i="2"/>
  <c r="H24" i="2"/>
  <c r="H25" i="2"/>
  <c r="H15" i="2"/>
  <c r="H14" i="2"/>
  <c r="H16" i="2"/>
  <c r="H20" i="2"/>
  <c r="H19" i="2" s="1"/>
  <c r="H43" i="2"/>
  <c r="H12" i="2"/>
  <c r="H31" i="2"/>
  <c r="H28" i="2"/>
  <c r="H52" i="2"/>
  <c r="H36" i="2"/>
  <c r="H13" i="2"/>
  <c r="H51" i="2"/>
  <c r="H57" i="2"/>
  <c r="H56" i="2" s="1"/>
  <c r="H46" i="2"/>
  <c r="H35" i="2"/>
  <c r="H32" i="2"/>
  <c r="H23" i="2"/>
  <c r="H30" i="2"/>
  <c r="H37" i="2"/>
  <c r="H17" i="2"/>
  <c r="H27" i="2"/>
  <c r="H29" i="2"/>
  <c r="H22" i="2"/>
  <c r="I8" i="2"/>
  <c r="M8" i="2"/>
  <c r="H39" i="2"/>
  <c r="H33" i="2"/>
  <c r="H38" i="2"/>
  <c r="J8" i="2"/>
  <c r="H42" i="2"/>
  <c r="H18" i="2"/>
  <c r="H49" i="2"/>
  <c r="H45" i="2"/>
  <c r="H55" i="2"/>
  <c r="H54" i="2"/>
  <c r="H41" i="2"/>
  <c r="H53" i="2"/>
  <c r="H44" i="2"/>
  <c r="H48" i="2"/>
  <c r="K8" i="2"/>
  <c r="I40" i="2"/>
  <c r="L8" i="2"/>
  <c r="H10" i="2" l="1"/>
  <c r="H40" i="2"/>
  <c r="H34" i="2"/>
  <c r="H50" i="2"/>
  <c r="H8" i="2" l="1"/>
</calcChain>
</file>

<file path=xl/sharedStrings.xml><?xml version="1.0" encoding="utf-8"?>
<sst xmlns="http://schemas.openxmlformats.org/spreadsheetml/2006/main" count="107" uniqueCount="102">
  <si>
    <t>Всего</t>
  </si>
  <si>
    <t>в том числе:</t>
  </si>
  <si>
    <t>Резервные фонды</t>
  </si>
  <si>
    <t>Другие общегосударственные вопросы</t>
  </si>
  <si>
    <t>Органы внутренних дел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</si>
  <si>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</si>
  <si>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</si>
  <si>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</si>
  <si>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</si>
  <si>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</si>
  <si>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</si>
  <si>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</si>
  <si>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</si>
  <si>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</si>
  <si>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сумма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</si>
  <si>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</si>
  <si>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</si>
  <si>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</si>
  <si>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</si>
  <si>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</si>
  <si>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</si>
  <si>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</si>
  <si>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</si>
  <si>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</si>
  <si>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</si>
  <si>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</si>
  <si>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</si>
  <si>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Охрана семьи и детства</t>
  </si>
  <si>
    <t>Физическая культура и спорт</t>
  </si>
  <si>
    <t>Доля в сумме расходов, %</t>
  </si>
  <si>
    <t>-</t>
  </si>
  <si>
    <t>Раздел, подраздел</t>
  </si>
  <si>
    <t>01 00</t>
  </si>
  <si>
    <t>02 00</t>
  </si>
  <si>
    <t>03 00</t>
  </si>
  <si>
    <t>04 00</t>
  </si>
  <si>
    <t xml:space="preserve"> 05 00</t>
  </si>
  <si>
    <t>07 00</t>
  </si>
  <si>
    <t>08 00</t>
  </si>
  <si>
    <t>10 00</t>
  </si>
  <si>
    <t>11 00</t>
  </si>
  <si>
    <t>СРАВНИТЕЛЬНАЯ ТАБЛИЦА ПО РАСХОДАМ БЮДЖЕТА В РАЗРЕЗЕ РАЗДЕЛОВ, ПОДРАЗДЕЛОВ</t>
  </si>
  <si>
    <t>Мобилизация и вневойсковая подготовка</t>
  </si>
  <si>
    <t>темп прироста</t>
  </si>
  <si>
    <t>1004</t>
  </si>
  <si>
    <t>Функционирование местной администрации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</si>
  <si>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</si>
  <si>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</si>
  <si>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проведения выборов и референдумов</t>
  </si>
  <si>
    <t>0302</t>
  </si>
  <si>
    <t>0701</t>
  </si>
  <si>
    <t>0702</t>
  </si>
  <si>
    <t>0709</t>
  </si>
  <si>
    <t xml:space="preserve">Другие вопросы в области культуры, кинематографии
</t>
  </si>
  <si>
    <t>Другие вопросы в области социальной политики</t>
  </si>
  <si>
    <t>1006</t>
  </si>
  <si>
    <t>Функционирование  представительных органов муниципальных образований</t>
  </si>
  <si>
    <t>Обеспечение деятельности финансовых органов и органов финансового (финансово-бюджетного) надзора</t>
  </si>
  <si>
    <t>01 02</t>
  </si>
  <si>
    <t>01 04</t>
  </si>
  <si>
    <t>01 06</t>
  </si>
  <si>
    <t>01 13</t>
  </si>
  <si>
    <t>02 03</t>
  </si>
  <si>
    <t>03 09</t>
  </si>
  <si>
    <t>03 10</t>
  </si>
  <si>
    <t>04 08</t>
  </si>
  <si>
    <t>05 01</t>
  </si>
  <si>
    <t>05 02</t>
  </si>
  <si>
    <t>05 03</t>
  </si>
  <si>
    <t>08 01</t>
  </si>
  <si>
    <t>08 04</t>
  </si>
  <si>
    <t>10 01</t>
  </si>
  <si>
    <t>10 03</t>
  </si>
  <si>
    <t>11 01</t>
  </si>
  <si>
    <t>07 07</t>
  </si>
  <si>
    <t>05 05</t>
  </si>
  <si>
    <t>01 11</t>
  </si>
  <si>
    <t>01 07</t>
  </si>
  <si>
    <t>01 03</t>
  </si>
  <si>
    <t>04 09</t>
  </si>
  <si>
    <t>04 05</t>
  </si>
  <si>
    <t>Сельское хозяйство и рыболовство</t>
  </si>
  <si>
    <t>04 12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</si>
  <si>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</si>
  <si>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</si>
  <si>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03 14</t>
  </si>
  <si>
    <t>(тыс.руб.)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</si>
  <si>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</si>
  <si>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</si>
  <si>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</si>
  <si>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на 2022 год, %</t>
  </si>
  <si>
    <t>Бюджетные назначения на 2022 год (решение от 27.12.2021 №11 (169))</t>
  </si>
  <si>
    <t>Функционирование высшего должностного лица муниципального образования (Глава СП)</t>
  </si>
  <si>
    <t>Кассовое исполнение за девять месяцев 2021 года</t>
  </si>
  <si>
    <t>Уточненные бюджетные назначения на 2022 год (Бюджетная роспись)</t>
  </si>
  <si>
    <t>Кассовое исполнение за девять месяцев 2022 года (ф.0503117)</t>
  </si>
  <si>
    <t>Отклонение  показателей  исполнения бюджета за девять месяцев 2022 года относительно уточненных бюджетных назначений на девять месяцев 2022 года</t>
  </si>
  <si>
    <t>Исполнение бюджета за девять месяцев 2022 года относительно уточненных бюджетных назначений</t>
  </si>
  <si>
    <t>на девять месяцев 2022 года, %</t>
  </si>
  <si>
    <t>Отклонение показателей исполнения бюджета за девять месяцев 2022 года относительно девять месяцев 2021 года</t>
  </si>
  <si>
    <t>ПРИЛОЖЕНИЕ № 2 к заключению по отчету об исполнении бюджета СП "Приморско-Куйский сельсовет" ЗР НАО за девять месяцев 2022 года</t>
  </si>
  <si>
    <t>Уточненный план  на девять месяцев 2022 года (Постановление № 115 от 24.10.2022)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</si>
</sst>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#,##0.0"/>
    <numFmt numFmtId="168" formatCode="#,##0.0_ ;\-#,##0.0\ "/>
    <numFmt numFmtId="169" formatCode="#,##0.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166" fontId="2" fillId="0" borderId="1" xfId="1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67" fontId="3" fillId="0" borderId="1" xfId="2" applyNumberFormat="1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3" fillId="0" borderId="0" xfId="0" applyFont="1" applyAlignment="1">
      <alignment vertical="center"/>
    </xf>
    <xf numFmtId="167" fontId="7" fillId="5" borderId="1" xfId="2" applyNumberFormat="1" applyFont="1" applyFill="1" applyBorder="1" applyAlignment="1" applyProtection="1">
      <alignment horizontal="center" vertical="center"/>
      <protection locked="0"/>
    </xf>
    <xf numFmtId="167" fontId="3" fillId="4" borderId="1" xfId="2" applyNumberFormat="1" applyFont="1" applyFill="1" applyBorder="1" applyAlignment="1">
      <alignment horizontal="center" vertical="center"/>
    </xf>
    <xf numFmtId="167" fontId="7" fillId="5" borderId="1" xfId="2" applyNumberFormat="1" applyFont="1" applyFill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3" borderId="0" xfId="0" applyFont="1" applyFill="1" applyBorder="1"/>
    <xf numFmtId="0" fontId="6" fillId="3" borderId="0" xfId="0" applyFont="1" applyFill="1"/>
    <xf numFmtId="0" fontId="6" fillId="0" borderId="0" xfId="0" applyFont="1" applyAlignment="1">
      <alignment wrapText="1"/>
    </xf>
    <xf numFmtId="0" fontId="7" fillId="5" borderId="1" xfId="0" applyFont="1" applyFill="1" applyBorder="1" applyAlignment="1">
      <alignment vertical="center" wrapText="1"/>
    </xf>
    <xf numFmtId="166" fontId="7" fillId="5" borderId="1" xfId="1" applyNumberFormat="1" applyFont="1" applyFill="1" applyBorder="1" applyAlignment="1" applyProtection="1">
      <alignment horizontal="center" vertical="center"/>
      <protection locked="0"/>
    </xf>
    <xf numFmtId="167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7" fillId="5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167" fontId="3" fillId="4" borderId="1" xfId="2" applyNumberFormat="1" applyFont="1" applyFill="1" applyBorder="1" applyAlignment="1" applyProtection="1">
      <alignment horizontal="center" vertical="center"/>
      <protection locked="0"/>
    </xf>
    <xf numFmtId="165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9" fillId="3" borderId="0" xfId="0" applyFont="1" applyFill="1" applyBorder="1"/>
    <xf numFmtId="0" fontId="9" fillId="3" borderId="0" xfId="0" applyFont="1" applyFill="1"/>
    <xf numFmtId="0" fontId="9" fillId="2" borderId="0" xfId="0" applyFont="1" applyFill="1"/>
    <xf numFmtId="166" fontId="3" fillId="3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Border="1"/>
    <xf numFmtId="0" fontId="9" fillId="5" borderId="0" xfId="0" applyFont="1" applyFill="1"/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0" fontId="6" fillId="0" borderId="0" xfId="0" applyFont="1" applyFill="1"/>
    <xf numFmtId="167" fontId="3" fillId="0" borderId="1" xfId="2" applyNumberFormat="1" applyFont="1" applyFill="1" applyBorder="1" applyAlignment="1" applyProtection="1">
      <alignment horizontal="center" vertical="center"/>
      <protection locked="0"/>
    </xf>
    <xf numFmtId="167" fontId="3" fillId="0" borderId="1" xfId="2" applyNumberFormat="1" applyFont="1" applyBorder="1" applyAlignment="1" applyProtection="1">
      <alignment horizontal="center" vertical="center" wrapText="1"/>
      <protection locked="0"/>
    </xf>
    <xf numFmtId="167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8" fontId="3" fillId="3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6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8"/>
  <sheetViews>
    <sheetView tabSelected="1" zoomScale="70" zoomScaleNormal="70" zoomScaleSheetLayoutView="110" workbookViewId="0">
      <selection activeCell="G6" sqref="C6:G7"/>
    </sheetView>
  </sheetViews>
  <sheetFormatPr defaultRowHeight="15" x14ac:dyDescent="0.25"/>
  <cols>
    <col min="1" max="1" width="43.7109375" style="6" customWidth="1"/>
    <col min="2" max="2" width="10.140625" style="6" customWidth="1"/>
    <col min="3" max="3" width="12" style="6" customWidth="1"/>
    <col min="4" max="4" width="12.28515625" style="6" customWidth="1"/>
    <col min="5" max="5" width="13" style="6" customWidth="1"/>
    <col min="6" max="7" width="12.140625" style="6" customWidth="1"/>
    <col min="8" max="8" width="10" style="6" customWidth="1"/>
    <col min="9" max="9" width="21" style="6" customWidth="1"/>
    <col min="10" max="10" width="10.7109375" style="6" customWidth="1"/>
    <col min="11" max="11" width="13" style="6" customWidth="1"/>
    <col min="12" max="12" width="15.5703125" style="53" customWidth="1"/>
    <col min="13" max="13" width="14.140625" style="6" customWidth="1"/>
    <col min="14" max="14" width="12.5703125" style="13" customWidth="1"/>
    <col min="15" max="66" width="9.140625" style="13" customWidth="1"/>
    <col min="67" max="76" width="9.140625" style="14" customWidth="1"/>
    <col min="77" max="80" width="9.140625" style="15" customWidth="1"/>
    <col min="81" max="16384" width="9.140625" style="6"/>
  </cols>
  <sheetData>
    <row r="1" spans="1:80" ht="46.5" customHeight="1" x14ac:dyDescent="0.25">
      <c r="C1" s="63"/>
      <c r="D1" s="47"/>
      <c r="J1" s="65" t="s">
        <v>100</v>
      </c>
      <c r="K1" s="65"/>
      <c r="L1" s="65"/>
      <c r="M1" s="65"/>
    </row>
    <row r="2" spans="1:80" ht="23.2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80" ht="6" hidden="1" customHeight="1" x14ac:dyDescent="0.25">
      <c r="K3" s="16"/>
      <c r="L3" s="16"/>
      <c r="M3" s="16"/>
    </row>
    <row r="4" spans="1:80" ht="20.25" customHeight="1" x14ac:dyDescent="0.25">
      <c r="A4" s="69" t="s">
        <v>41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80" ht="15.7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0" t="s">
        <v>86</v>
      </c>
      <c r="M5" s="70"/>
    </row>
    <row r="6" spans="1:80" ht="62.25" customHeight="1" x14ac:dyDescent="0.25">
      <c r="A6" s="71"/>
      <c r="B6" s="66" t="s">
        <v>31</v>
      </c>
      <c r="C6" s="68" t="s">
        <v>93</v>
      </c>
      <c r="D6" s="68" t="s">
        <v>91</v>
      </c>
      <c r="E6" s="68" t="s">
        <v>94</v>
      </c>
      <c r="F6" s="68" t="s">
        <v>101</v>
      </c>
      <c r="G6" s="68" t="s">
        <v>95</v>
      </c>
      <c r="H6" s="66" t="s">
        <v>29</v>
      </c>
      <c r="I6" s="67" t="s">
        <v>96</v>
      </c>
      <c r="J6" s="67" t="s">
        <v>97</v>
      </c>
      <c r="K6" s="67"/>
      <c r="L6" s="66" t="s">
        <v>99</v>
      </c>
      <c r="M6" s="66"/>
    </row>
    <row r="7" spans="1:80" ht="39.75" customHeight="1" x14ac:dyDescent="0.25">
      <c r="A7" s="71"/>
      <c r="B7" s="66"/>
      <c r="C7" s="68"/>
      <c r="D7" s="68"/>
      <c r="E7" s="68"/>
      <c r="F7" s="68"/>
      <c r="G7" s="68"/>
      <c r="H7" s="66"/>
      <c r="I7" s="67"/>
      <c r="J7" s="1" t="s">
        <v>90</v>
      </c>
      <c r="K7" s="2" t="s">
        <v>98</v>
      </c>
      <c r="L7" s="54" t="s">
        <v>14</v>
      </c>
      <c r="M7" s="54" t="s">
        <v>43</v>
      </c>
    </row>
    <row r="8" spans="1:80" ht="16.5" customHeight="1" x14ac:dyDescent="0.25">
      <c r="A8" s="17" t="s">
        <v>0</v>
      </c>
      <c r="B8" s="17"/>
      <c r="C8" s="8">
        <f t="shared" ref="C8:D8" si="0">C10+C19+C21+C28+C34+C40+C46+C50+C56</f>
        <v>53733.799999999996</v>
      </c>
      <c r="D8" s="8">
        <f t="shared" si="0"/>
        <v>59971.000000000007</v>
      </c>
      <c r="E8" s="8">
        <f>E10+E19+E21+E28+E34+E40+E46+E50+E56</f>
        <v>114926.00000000001</v>
      </c>
      <c r="F8" s="8">
        <f>F10+F19+F21+F28+F34+F40+F46+F50+F56</f>
        <v>93577.299999999988</v>
      </c>
      <c r="G8" s="8">
        <f>G10+G19+G21+G28+G34+G40+G46+G50+G56</f>
        <v>69138.499999999985</v>
      </c>
      <c r="H8" s="18">
        <f>H10+H19+H21+H28+H34+H40+H50+H56</f>
        <v>1.0000000000000002</v>
      </c>
      <c r="I8" s="19">
        <f>G8-F8</f>
        <v>-24438.800000000003</v>
      </c>
      <c r="J8" s="20">
        <f>G8/E8</f>
        <v>0.60159145885178267</v>
      </c>
      <c r="K8" s="20">
        <f>G8/F8</f>
        <v>0.73883837212657333</v>
      </c>
      <c r="L8" s="21">
        <f>G8-C8</f>
        <v>15404.69999999999</v>
      </c>
      <c r="M8" s="22">
        <f>G8/C8-100%</f>
        <v>0.28668547543631728</v>
      </c>
    </row>
    <row r="9" spans="1:80" ht="13.5" customHeight="1" x14ac:dyDescent="0.25">
      <c r="A9" s="4" t="s">
        <v>1</v>
      </c>
      <c r="B9" s="4"/>
      <c r="C9" s="9"/>
      <c r="D9" s="23"/>
      <c r="E9" s="23"/>
      <c r="F9" s="23"/>
      <c r="G9" s="23"/>
      <c r="H9" s="24"/>
      <c r="I9" s="25"/>
      <c r="J9" s="26"/>
      <c r="K9" s="26"/>
      <c r="L9" s="27"/>
      <c r="M9" s="28"/>
    </row>
    <row r="10" spans="1:80" s="33" customFormat="1" ht="17.25" customHeight="1" x14ac:dyDescent="0.25">
      <c r="A10" s="55" t="s">
        <v>15</v>
      </c>
      <c r="B10" s="56" t="s">
        <v>32</v>
      </c>
      <c r="C10" s="10">
        <f>SUM(C11:C17)</f>
        <v>15632.9</v>
      </c>
      <c r="D10" s="10">
        <f>SUM(D11:D17)</f>
        <v>22271.9</v>
      </c>
      <c r="E10" s="10">
        <f>SUM(E11:E17)</f>
        <v>25904.899999999998</v>
      </c>
      <c r="F10" s="10">
        <f>SUM(F11:F17)</f>
        <v>19185.199999999997</v>
      </c>
      <c r="G10" s="10">
        <f>SUM(G11:G17)</f>
        <v>18519.600000000002</v>
      </c>
      <c r="H10" s="29">
        <f>SUM(H11:H18)</f>
        <v>0.26786233429999207</v>
      </c>
      <c r="I10" s="19">
        <f t="shared" ref="I10" si="1">G10-F10</f>
        <v>-665.59999999999491</v>
      </c>
      <c r="J10" s="20">
        <f>G10/E10</f>
        <v>0.71490721832549065</v>
      </c>
      <c r="K10" s="20">
        <f>G10/F10</f>
        <v>0.96530659049684153</v>
      </c>
      <c r="L10" s="21">
        <f>G10-C10</f>
        <v>2886.7000000000025</v>
      </c>
      <c r="M10" s="22">
        <f>G10/C10-100%</f>
        <v>0.18465543821044106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2"/>
      <c r="BZ10" s="32"/>
      <c r="CA10" s="32"/>
      <c r="CB10" s="32"/>
    </row>
    <row r="11" spans="1:80" ht="29.25" customHeight="1" x14ac:dyDescent="0.25">
      <c r="A11" s="3" t="s">
        <v>92</v>
      </c>
      <c r="B11" s="57" t="s">
        <v>58</v>
      </c>
      <c r="C11" s="11">
        <v>2260.6999999999998</v>
      </c>
      <c r="D11" s="11">
        <v>3258.2</v>
      </c>
      <c r="E11" s="5">
        <v>4323.8999999999996</v>
      </c>
      <c r="F11" s="5">
        <v>3684.5</v>
      </c>
      <c r="G11" s="5">
        <v>3480</v>
      </c>
      <c r="H11" s="34">
        <f>G11/$G$8</f>
        <v>5.0333750370632868E-2</v>
      </c>
      <c r="I11" s="35">
        <f>G11-F11</f>
        <v>-204.5</v>
      </c>
      <c r="J11" s="36">
        <f>G11/E11</f>
        <v>0.8048289738430584</v>
      </c>
      <c r="K11" s="36">
        <f>G11/F11</f>
        <v>0.94449721807572262</v>
      </c>
      <c r="L11" s="37">
        <f>G11-C11</f>
        <v>1219.3000000000002</v>
      </c>
      <c r="M11" s="38">
        <f>G11/C11-100%</f>
        <v>0.53934622019728407</v>
      </c>
    </row>
    <row r="12" spans="1:80" ht="29.25" customHeight="1" x14ac:dyDescent="0.25">
      <c r="A12" s="39" t="s">
        <v>56</v>
      </c>
      <c r="B12" s="57" t="s">
        <v>78</v>
      </c>
      <c r="C12" s="11">
        <v>96</v>
      </c>
      <c r="D12" s="5">
        <v>192</v>
      </c>
      <c r="E12" s="5">
        <v>192</v>
      </c>
      <c r="F12" s="5">
        <v>72</v>
      </c>
      <c r="G12" s="5">
        <v>72</v>
      </c>
      <c r="H12" s="34">
        <f>G12/$G$8</f>
        <v>1.041387938702749E-3</v>
      </c>
      <c r="I12" s="35">
        <f t="shared" ref="I12:I17" si="2">G12-F12</f>
        <v>0</v>
      </c>
      <c r="J12" s="36">
        <f t="shared" ref="J12:J20" si="3">G12/E12</f>
        <v>0.375</v>
      </c>
      <c r="K12" s="36">
        <v>0</v>
      </c>
      <c r="L12" s="37">
        <f t="shared" ref="L12:L17" si="4">G12-C12</f>
        <v>-24</v>
      </c>
      <c r="M12" s="38">
        <f t="shared" ref="M12:M20" si="5">G12/C12-100%</f>
        <v>-0.25</v>
      </c>
    </row>
    <row r="13" spans="1:80" ht="19.5" customHeight="1" x14ac:dyDescent="0.25">
      <c r="A13" s="3" t="s">
        <v>45</v>
      </c>
      <c r="B13" s="57" t="s">
        <v>59</v>
      </c>
      <c r="C13" s="11">
        <v>11992.8</v>
      </c>
      <c r="D13" s="5">
        <v>17312.7</v>
      </c>
      <c r="E13" s="5">
        <v>17470.599999999999</v>
      </c>
      <c r="F13" s="5">
        <v>12426.6</v>
      </c>
      <c r="G13" s="5">
        <v>12296</v>
      </c>
      <c r="H13" s="34">
        <f t="shared" ref="H13:H17" si="6">G13/$G$8</f>
        <v>0.17784591797623614</v>
      </c>
      <c r="I13" s="35">
        <f t="shared" si="2"/>
        <v>-130.60000000000036</v>
      </c>
      <c r="J13" s="36">
        <f t="shared" si="3"/>
        <v>0.70381097386466407</v>
      </c>
      <c r="K13" s="36">
        <f t="shared" ref="K13:K20" si="7">G13/F13</f>
        <v>0.98949028696505881</v>
      </c>
      <c r="L13" s="37">
        <f t="shared" si="4"/>
        <v>303.20000000000073</v>
      </c>
      <c r="M13" s="38">
        <f t="shared" si="5"/>
        <v>2.5281835768127703E-2</v>
      </c>
    </row>
    <row r="14" spans="1:80" ht="43.5" customHeight="1" x14ac:dyDescent="0.25">
      <c r="A14" s="39" t="s">
        <v>57</v>
      </c>
      <c r="B14" s="57" t="s">
        <v>60</v>
      </c>
      <c r="C14" s="11">
        <v>362.6</v>
      </c>
      <c r="D14" s="5">
        <v>483.4</v>
      </c>
      <c r="E14" s="5">
        <v>528.20000000000005</v>
      </c>
      <c r="F14" s="5">
        <v>396.2</v>
      </c>
      <c r="G14" s="5">
        <v>396.2</v>
      </c>
      <c r="H14" s="34">
        <f t="shared" si="6"/>
        <v>5.7305264071392942E-3</v>
      </c>
      <c r="I14" s="35">
        <f t="shared" si="2"/>
        <v>0</v>
      </c>
      <c r="J14" s="36">
        <f t="shared" si="3"/>
        <v>0.75009466111321466</v>
      </c>
      <c r="K14" s="36">
        <f t="shared" si="7"/>
        <v>1</v>
      </c>
      <c r="L14" s="37">
        <f t="shared" si="4"/>
        <v>33.599999999999966</v>
      </c>
      <c r="M14" s="38">
        <f t="shared" si="5"/>
        <v>9.2664092664092479E-2</v>
      </c>
    </row>
    <row r="15" spans="1:80" ht="29.25" customHeight="1" x14ac:dyDescent="0.25">
      <c r="A15" s="39" t="s">
        <v>48</v>
      </c>
      <c r="B15" s="57" t="s">
        <v>77</v>
      </c>
      <c r="C15" s="11">
        <v>0</v>
      </c>
      <c r="D15" s="5">
        <v>0</v>
      </c>
      <c r="E15" s="5">
        <v>1213.0999999999999</v>
      </c>
      <c r="F15" s="5">
        <v>1213.0999999999999</v>
      </c>
      <c r="G15" s="5">
        <v>902.2</v>
      </c>
      <c r="H15" s="34">
        <f t="shared" si="6"/>
        <v>1.3049169420800281E-2</v>
      </c>
      <c r="I15" s="35">
        <f t="shared" si="2"/>
        <v>-310.89999999999986</v>
      </c>
      <c r="J15" s="36">
        <f t="shared" si="3"/>
        <v>0.74371445058115582</v>
      </c>
      <c r="K15" s="36">
        <v>0</v>
      </c>
      <c r="L15" s="37">
        <f t="shared" si="4"/>
        <v>902.2</v>
      </c>
      <c r="M15" s="38">
        <v>0</v>
      </c>
    </row>
    <row r="16" spans="1:80" ht="18" customHeight="1" x14ac:dyDescent="0.25">
      <c r="A16" s="3" t="s">
        <v>2</v>
      </c>
      <c r="B16" s="57" t="s">
        <v>76</v>
      </c>
      <c r="C16" s="11">
        <v>0</v>
      </c>
      <c r="D16" s="5">
        <v>80</v>
      </c>
      <c r="E16" s="5">
        <v>0.3</v>
      </c>
      <c r="F16" s="5">
        <v>0.2</v>
      </c>
      <c r="G16" s="5">
        <v>0</v>
      </c>
      <c r="H16" s="34">
        <f t="shared" si="6"/>
        <v>0</v>
      </c>
      <c r="I16" s="35">
        <f t="shared" si="2"/>
        <v>-0.2</v>
      </c>
      <c r="J16" s="36">
        <f t="shared" si="3"/>
        <v>0</v>
      </c>
      <c r="K16" s="36">
        <v>0</v>
      </c>
      <c r="L16" s="37">
        <f t="shared" si="4"/>
        <v>0</v>
      </c>
      <c r="M16" s="38">
        <v>0</v>
      </c>
    </row>
    <row r="17" spans="1:76" ht="17.25" customHeight="1" x14ac:dyDescent="0.25">
      <c r="A17" s="3" t="s">
        <v>3</v>
      </c>
      <c r="B17" s="57" t="s">
        <v>61</v>
      </c>
      <c r="C17" s="11">
        <v>920.8</v>
      </c>
      <c r="D17" s="5">
        <v>945.6</v>
      </c>
      <c r="E17" s="48">
        <v>2176.8000000000002</v>
      </c>
      <c r="F17" s="5">
        <v>1392.6</v>
      </c>
      <c r="G17" s="5">
        <v>1373.2</v>
      </c>
      <c r="H17" s="34">
        <f t="shared" si="6"/>
        <v>1.9861582186480764E-2</v>
      </c>
      <c r="I17" s="35">
        <f t="shared" si="2"/>
        <v>-19.399999999999864</v>
      </c>
      <c r="J17" s="36">
        <f t="shared" si="3"/>
        <v>0.63083425211319366</v>
      </c>
      <c r="K17" s="36">
        <f t="shared" si="7"/>
        <v>0.98606922303604783</v>
      </c>
      <c r="L17" s="37">
        <f t="shared" si="4"/>
        <v>452.40000000000009</v>
      </c>
      <c r="M17" s="38">
        <f t="shared" si="5"/>
        <v>0.49131190269331038</v>
      </c>
    </row>
    <row r="18" spans="1:76" ht="18" hidden="1" customHeight="1" x14ac:dyDescent="0.25">
      <c r="A18" s="3"/>
      <c r="B18" s="57"/>
      <c r="C18" s="11"/>
      <c r="D18" s="5"/>
      <c r="E18" s="5"/>
      <c r="F18" s="5"/>
      <c r="G18" s="5"/>
      <c r="H18" s="40">
        <f t="shared" ref="H18:H55" si="8">G18/$G$8</f>
        <v>0</v>
      </c>
      <c r="I18" s="35">
        <f>E18-D18</f>
        <v>0</v>
      </c>
      <c r="J18" s="36" t="e">
        <f>E18/C18-100%</f>
        <v>#DIV/0!</v>
      </c>
      <c r="K18" s="36" t="e">
        <f t="shared" si="7"/>
        <v>#DIV/0!</v>
      </c>
      <c r="L18" s="37">
        <f>G18-C18</f>
        <v>0</v>
      </c>
      <c r="M18" s="38" t="e">
        <f t="shared" si="5"/>
        <v>#DIV/0!</v>
      </c>
    </row>
    <row r="19" spans="1:76" s="43" customFormat="1" ht="17.25" customHeight="1" x14ac:dyDescent="0.25">
      <c r="A19" s="17" t="s">
        <v>16</v>
      </c>
      <c r="B19" s="58" t="s">
        <v>33</v>
      </c>
      <c r="C19" s="10">
        <f t="shared" ref="C19:G19" si="9">C20</f>
        <v>178.3</v>
      </c>
      <c r="D19" s="10">
        <f>D20</f>
        <v>373</v>
      </c>
      <c r="E19" s="10">
        <f t="shared" si="9"/>
        <v>301.10000000000002</v>
      </c>
      <c r="F19" s="10">
        <f t="shared" si="9"/>
        <v>294.5</v>
      </c>
      <c r="G19" s="10">
        <f t="shared" si="9"/>
        <v>233.1</v>
      </c>
      <c r="H19" s="29">
        <f>SUM(H20:H20)</f>
        <v>3.3714934515501498E-3</v>
      </c>
      <c r="I19" s="19">
        <f>G19-F19</f>
        <v>-61.400000000000006</v>
      </c>
      <c r="J19" s="20">
        <f t="shared" si="3"/>
        <v>0.77416140817004309</v>
      </c>
      <c r="K19" s="20">
        <f t="shared" si="7"/>
        <v>0.79151103565365022</v>
      </c>
      <c r="L19" s="21">
        <f>G19-C19</f>
        <v>54.799999999999983</v>
      </c>
      <c r="M19" s="22">
        <f t="shared" si="5"/>
        <v>0.30734716769489623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42"/>
      <c r="BP19" s="42"/>
      <c r="BQ19" s="42"/>
      <c r="BR19" s="42"/>
      <c r="BS19" s="42"/>
      <c r="BT19" s="42"/>
      <c r="BU19" s="42"/>
      <c r="BV19" s="42"/>
      <c r="BW19" s="42"/>
      <c r="BX19" s="42"/>
    </row>
    <row r="20" spans="1:76" ht="18" customHeight="1" x14ac:dyDescent="0.25">
      <c r="A20" s="4" t="s">
        <v>42</v>
      </c>
      <c r="B20" s="59" t="s">
        <v>62</v>
      </c>
      <c r="C20" s="9">
        <v>178.3</v>
      </c>
      <c r="D20" s="23">
        <v>373</v>
      </c>
      <c r="E20" s="23">
        <v>301.10000000000002</v>
      </c>
      <c r="F20" s="23">
        <v>294.5</v>
      </c>
      <c r="G20" s="23">
        <v>233.1</v>
      </c>
      <c r="H20" s="40">
        <f>G20/$G$8</f>
        <v>3.3714934515501498E-3</v>
      </c>
      <c r="I20" s="35">
        <f>G20-F20</f>
        <v>-61.400000000000006</v>
      </c>
      <c r="J20" s="36">
        <f t="shared" si="3"/>
        <v>0.77416140817004309</v>
      </c>
      <c r="K20" s="36">
        <f t="shared" si="7"/>
        <v>0.79151103565365022</v>
      </c>
      <c r="L20" s="37">
        <f>G20-C20</f>
        <v>54.799999999999983</v>
      </c>
      <c r="M20" s="44">
        <f t="shared" si="5"/>
        <v>0.30734716769489623</v>
      </c>
    </row>
    <row r="21" spans="1:76" s="43" customFormat="1" ht="33" customHeight="1" x14ac:dyDescent="0.25">
      <c r="A21" s="17" t="s">
        <v>17</v>
      </c>
      <c r="B21" s="58" t="s">
        <v>34</v>
      </c>
      <c r="C21" s="10">
        <f>SUM(C22:C27)</f>
        <v>1763.5</v>
      </c>
      <c r="D21" s="10">
        <f>SUM(D23:D27)</f>
        <v>2749.7</v>
      </c>
      <c r="E21" s="10">
        <f>SUM(E23:E27)</f>
        <v>2743.7</v>
      </c>
      <c r="F21" s="10">
        <f t="shared" ref="F21" si="10">SUM(F23:F27)</f>
        <v>1576.3</v>
      </c>
      <c r="G21" s="10">
        <f>SUM(G23:G27)</f>
        <v>1476.6</v>
      </c>
      <c r="H21" s="29">
        <f>G21/$G$8</f>
        <v>2.1357130976228877E-2</v>
      </c>
      <c r="I21" s="19">
        <f>G21-F21</f>
        <v>-99.700000000000045</v>
      </c>
      <c r="J21" s="20">
        <f>G21/E21</f>
        <v>0.53817837227102083</v>
      </c>
      <c r="K21" s="20">
        <f>G21/F21</f>
        <v>0.93675061853708053</v>
      </c>
      <c r="L21" s="21">
        <f>G21-C21</f>
        <v>-286.90000000000009</v>
      </c>
      <c r="M21" s="22">
        <f>G21/C21-100%</f>
        <v>-0.16268783668840381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42"/>
      <c r="BP21" s="42"/>
      <c r="BQ21" s="42"/>
      <c r="BR21" s="42"/>
      <c r="BS21" s="42"/>
      <c r="BT21" s="42"/>
      <c r="BU21" s="42"/>
      <c r="BV21" s="42"/>
      <c r="BW21" s="42"/>
      <c r="BX21" s="42"/>
    </row>
    <row r="22" spans="1:76" s="47" customFormat="1" ht="20.100000000000001" hidden="1" customHeight="1" x14ac:dyDescent="0.25">
      <c r="A22" s="3" t="s">
        <v>4</v>
      </c>
      <c r="B22" s="60" t="s">
        <v>49</v>
      </c>
      <c r="C22" s="12">
        <v>0</v>
      </c>
      <c r="D22" s="12"/>
      <c r="E22" s="12"/>
      <c r="F22" s="12"/>
      <c r="G22" s="12"/>
      <c r="H22" s="29">
        <f t="shared" ref="H22" si="11">G22/$G$8</f>
        <v>0</v>
      </c>
      <c r="I22" s="45">
        <f>E22-D22</f>
        <v>0</v>
      </c>
      <c r="J22" s="36">
        <v>0</v>
      </c>
      <c r="K22" s="36">
        <v>0</v>
      </c>
      <c r="L22" s="37">
        <f>G22-F22</f>
        <v>0</v>
      </c>
      <c r="M22" s="22" t="e">
        <f t="shared" ref="M22:M23" si="12">G22/C22-100%</f>
        <v>#DIV/0!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46"/>
      <c r="BP22" s="46"/>
      <c r="BQ22" s="46"/>
      <c r="BR22" s="46"/>
      <c r="BS22" s="46"/>
      <c r="BT22" s="46"/>
      <c r="BU22" s="46"/>
      <c r="BV22" s="46"/>
      <c r="BW22" s="46"/>
      <c r="BX22" s="46"/>
    </row>
    <row r="23" spans="1:76" s="47" customFormat="1" ht="43.5" hidden="1" customHeight="1" x14ac:dyDescent="0.25">
      <c r="A23" s="39" t="s">
        <v>46</v>
      </c>
      <c r="B23" s="60" t="s">
        <v>63</v>
      </c>
      <c r="C23" s="12">
        <v>0</v>
      </c>
      <c r="D23" s="48">
        <v>0</v>
      </c>
      <c r="E23" s="48">
        <v>0</v>
      </c>
      <c r="F23" s="48">
        <v>0</v>
      </c>
      <c r="G23" s="48">
        <v>0</v>
      </c>
      <c r="H23" s="40">
        <f>G23/$G$8</f>
        <v>0</v>
      </c>
      <c r="I23" s="35">
        <f>G23-F23</f>
        <v>0</v>
      </c>
      <c r="J23" s="36">
        <v>0</v>
      </c>
      <c r="K23" s="36">
        <v>0</v>
      </c>
      <c r="L23" s="37">
        <f t="shared" ref="L23:L32" si="13">G23-C23</f>
        <v>0</v>
      </c>
      <c r="M23" s="44" t="e">
        <f t="shared" si="12"/>
        <v>#DIV/0!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46"/>
      <c r="BP23" s="46"/>
      <c r="BQ23" s="46"/>
      <c r="BR23" s="46"/>
      <c r="BS23" s="46"/>
      <c r="BT23" s="46"/>
      <c r="BU23" s="46"/>
      <c r="BV23" s="46"/>
      <c r="BW23" s="46"/>
      <c r="BX23" s="46"/>
    </row>
    <row r="24" spans="1:76" s="47" customFormat="1" ht="17.25" customHeight="1" x14ac:dyDescent="0.25">
      <c r="A24" s="39" t="s">
        <v>87</v>
      </c>
      <c r="B24" s="60" t="s">
        <v>63</v>
      </c>
      <c r="C24" s="12">
        <v>1162.5999999999999</v>
      </c>
      <c r="D24" s="48">
        <v>1938.9</v>
      </c>
      <c r="E24" s="48">
        <v>1938.9</v>
      </c>
      <c r="F24" s="48">
        <v>1058</v>
      </c>
      <c r="G24" s="48">
        <v>1056</v>
      </c>
      <c r="H24" s="40">
        <f>G24/$G$8</f>
        <v>1.5273689767640319E-2</v>
      </c>
      <c r="I24" s="35">
        <f>G24-F24</f>
        <v>-2</v>
      </c>
      <c r="J24" s="36">
        <f t="shared" ref="J24" si="14">G24/E24</f>
        <v>0.54463871267213371</v>
      </c>
      <c r="K24" s="36">
        <f t="shared" ref="K24" si="15">G24/F24</f>
        <v>0.99810964083175802</v>
      </c>
      <c r="L24" s="37">
        <f t="shared" si="13"/>
        <v>-106.59999999999991</v>
      </c>
      <c r="M24" s="44">
        <v>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46"/>
      <c r="BP24" s="46"/>
      <c r="BQ24" s="46"/>
      <c r="BR24" s="46"/>
      <c r="BS24" s="46"/>
      <c r="BT24" s="46"/>
      <c r="BU24" s="46"/>
      <c r="BV24" s="46"/>
      <c r="BW24" s="46"/>
      <c r="BX24" s="46"/>
    </row>
    <row r="25" spans="1:76" ht="17.25" hidden="1" customHeight="1" x14ac:dyDescent="0.25">
      <c r="A25" s="3" t="s">
        <v>5</v>
      </c>
      <c r="B25" s="57" t="s">
        <v>64</v>
      </c>
      <c r="C25" s="11">
        <v>0</v>
      </c>
      <c r="D25" s="5">
        <v>0</v>
      </c>
      <c r="E25" s="5">
        <v>0</v>
      </c>
      <c r="F25" s="5">
        <v>0</v>
      </c>
      <c r="G25" s="5">
        <v>0</v>
      </c>
      <c r="H25" s="40">
        <f>G25/$G$8</f>
        <v>0</v>
      </c>
      <c r="I25" s="35">
        <f t="shared" ref="I25:I27" si="16">G25-F25</f>
        <v>0</v>
      </c>
      <c r="J25" s="36">
        <v>0</v>
      </c>
      <c r="K25" s="36">
        <v>0</v>
      </c>
      <c r="L25" s="37">
        <f>G25-C25</f>
        <v>0</v>
      </c>
      <c r="M25" s="38" t="e">
        <f>G25/C25-100%</f>
        <v>#DIV/0!</v>
      </c>
    </row>
    <row r="26" spans="1:76" ht="44.25" customHeight="1" x14ac:dyDescent="0.25">
      <c r="A26" s="39" t="s">
        <v>88</v>
      </c>
      <c r="B26" s="57" t="s">
        <v>64</v>
      </c>
      <c r="C26" s="11">
        <v>570.9</v>
      </c>
      <c r="D26" s="5">
        <v>703.3</v>
      </c>
      <c r="E26" s="5">
        <v>703.3</v>
      </c>
      <c r="F26" s="5">
        <v>481</v>
      </c>
      <c r="G26" s="5">
        <v>391.1</v>
      </c>
      <c r="H26" s="40">
        <f>G26/$G$8</f>
        <v>5.6567614281478494E-3</v>
      </c>
      <c r="I26" s="35">
        <f t="shared" si="16"/>
        <v>-89.899999999999977</v>
      </c>
      <c r="J26" s="36">
        <f t="shared" ref="J26:J28" si="17">G26/E26</f>
        <v>0.55609270581544157</v>
      </c>
      <c r="K26" s="36">
        <f>G26/F26</f>
        <v>0.81309771309771317</v>
      </c>
      <c r="L26" s="37">
        <f>G26-C26</f>
        <v>-179.79999999999995</v>
      </c>
      <c r="M26" s="38">
        <v>1</v>
      </c>
    </row>
    <row r="27" spans="1:76" ht="43.5" customHeight="1" x14ac:dyDescent="0.25">
      <c r="A27" s="3" t="s">
        <v>84</v>
      </c>
      <c r="B27" s="57" t="s">
        <v>85</v>
      </c>
      <c r="C27" s="11">
        <v>30</v>
      </c>
      <c r="D27" s="5">
        <v>107.5</v>
      </c>
      <c r="E27" s="5">
        <v>101.5</v>
      </c>
      <c r="F27" s="5">
        <v>37.299999999999997</v>
      </c>
      <c r="G27" s="5">
        <v>29.5</v>
      </c>
      <c r="H27" s="40">
        <f>G27/$G$8</f>
        <v>4.2667978044070968E-4</v>
      </c>
      <c r="I27" s="35">
        <f t="shared" si="16"/>
        <v>-7.7999999999999972</v>
      </c>
      <c r="J27" s="36">
        <f t="shared" si="17"/>
        <v>0.29064039408866993</v>
      </c>
      <c r="K27" s="36">
        <f>G27/F27</f>
        <v>0.7908847184986596</v>
      </c>
      <c r="L27" s="37">
        <f t="shared" si="13"/>
        <v>-0.5</v>
      </c>
      <c r="M27" s="38">
        <f>G27/C27-100%</f>
        <v>-1.6666666666666718E-2</v>
      </c>
    </row>
    <row r="28" spans="1:76" s="43" customFormat="1" ht="17.25" customHeight="1" x14ac:dyDescent="0.25">
      <c r="A28" s="17" t="s">
        <v>18</v>
      </c>
      <c r="B28" s="58" t="s">
        <v>35</v>
      </c>
      <c r="C28" s="10">
        <f>SUM(C29:C33)</f>
        <v>1553.4</v>
      </c>
      <c r="D28" s="10">
        <f>SUM(D29:D33)</f>
        <v>2171.5</v>
      </c>
      <c r="E28" s="10">
        <f>SUM(E29:E33)</f>
        <v>12304.3</v>
      </c>
      <c r="F28" s="10">
        <f>SUM(F29:F33)</f>
        <v>12121.4</v>
      </c>
      <c r="G28" s="10">
        <f>SUM(G29:G33)</f>
        <v>1741.6</v>
      </c>
      <c r="H28" s="29">
        <f t="shared" si="8"/>
        <v>2.5190017139509829E-2</v>
      </c>
      <c r="I28" s="19">
        <f t="shared" ref="I28:I29" si="18">G28-F28</f>
        <v>-10379.799999999999</v>
      </c>
      <c r="J28" s="20">
        <f t="shared" si="17"/>
        <v>0.14154401306860204</v>
      </c>
      <c r="K28" s="20">
        <f t="shared" ref="K28" si="19">G28/F28</f>
        <v>0.14367977296351905</v>
      </c>
      <c r="L28" s="21">
        <f t="shared" si="13"/>
        <v>188.19999999999982</v>
      </c>
      <c r="M28" s="22">
        <f>G28/C28-100%</f>
        <v>0.12115359855800167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42"/>
      <c r="BP28" s="42"/>
      <c r="BQ28" s="42"/>
      <c r="BR28" s="42"/>
      <c r="BS28" s="42"/>
      <c r="BT28" s="42"/>
      <c r="BU28" s="42"/>
      <c r="BV28" s="42"/>
      <c r="BW28" s="42"/>
      <c r="BX28" s="42"/>
    </row>
    <row r="29" spans="1:76" s="43" customFormat="1" ht="20.100000000000001" hidden="1" customHeight="1" x14ac:dyDescent="0.25">
      <c r="A29" s="4" t="s">
        <v>81</v>
      </c>
      <c r="B29" s="59" t="s">
        <v>80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29">
        <f t="shared" si="8"/>
        <v>0</v>
      </c>
      <c r="I29" s="35">
        <f t="shared" si="18"/>
        <v>0</v>
      </c>
      <c r="J29" s="36" t="s">
        <v>30</v>
      </c>
      <c r="K29" s="36" t="s">
        <v>30</v>
      </c>
      <c r="L29" s="37">
        <f t="shared" ref="L29" si="20">G29-C29</f>
        <v>0</v>
      </c>
      <c r="M29" s="41" t="e">
        <f t="shared" ref="M29:M31" si="21">G29/C29-100%</f>
        <v>#DIV/0!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42"/>
      <c r="BP29" s="42"/>
      <c r="BQ29" s="42"/>
      <c r="BR29" s="42"/>
      <c r="BS29" s="42"/>
      <c r="BT29" s="42"/>
      <c r="BU29" s="42"/>
      <c r="BV29" s="42"/>
      <c r="BW29" s="42"/>
      <c r="BX29" s="42"/>
    </row>
    <row r="30" spans="1:76" ht="15.75" hidden="1" customHeight="1" x14ac:dyDescent="0.25">
      <c r="A30" s="3" t="s">
        <v>19</v>
      </c>
      <c r="B30" s="57" t="s">
        <v>65</v>
      </c>
      <c r="C30" s="11">
        <v>0</v>
      </c>
      <c r="D30" s="5">
        <v>0</v>
      </c>
      <c r="E30" s="5">
        <v>0</v>
      </c>
      <c r="F30" s="5">
        <v>0</v>
      </c>
      <c r="G30" s="5">
        <v>0</v>
      </c>
      <c r="H30" s="40">
        <f t="shared" si="8"/>
        <v>0</v>
      </c>
      <c r="I30" s="35">
        <f>G30-F30</f>
        <v>0</v>
      </c>
      <c r="J30" s="36">
        <v>0</v>
      </c>
      <c r="K30" s="36">
        <v>0</v>
      </c>
      <c r="L30" s="37">
        <f t="shared" si="13"/>
        <v>0</v>
      </c>
      <c r="M30" s="41" t="e">
        <f t="shared" si="21"/>
        <v>#DIV/0!</v>
      </c>
    </row>
    <row r="31" spans="1:76" ht="17.25" customHeight="1" x14ac:dyDescent="0.25">
      <c r="A31" s="3" t="s">
        <v>47</v>
      </c>
      <c r="B31" s="57" t="s">
        <v>79</v>
      </c>
      <c r="C31" s="11">
        <v>1553.4</v>
      </c>
      <c r="D31" s="5">
        <v>2121.5</v>
      </c>
      <c r="E31" s="5">
        <v>12294.3</v>
      </c>
      <c r="F31" s="5">
        <v>12121.4</v>
      </c>
      <c r="G31" s="5">
        <v>1741.6</v>
      </c>
      <c r="H31" s="40">
        <f t="shared" si="8"/>
        <v>2.5190017139509829E-2</v>
      </c>
      <c r="I31" s="35">
        <f t="shared" ref="I31:I32" si="22">G31-F31</f>
        <v>-10379.799999999999</v>
      </c>
      <c r="J31" s="36">
        <f t="shared" ref="J31:J32" si="23">G31/E31</f>
        <v>0.1416591428548189</v>
      </c>
      <c r="K31" s="36">
        <f t="shared" ref="K31" si="24">G31/F31</f>
        <v>0.14367977296351905</v>
      </c>
      <c r="L31" s="37">
        <f>G31-C31</f>
        <v>188.19999999999982</v>
      </c>
      <c r="M31" s="44">
        <f t="shared" si="21"/>
        <v>0.12115359855800167</v>
      </c>
    </row>
    <row r="32" spans="1:76" ht="29.25" customHeight="1" x14ac:dyDescent="0.25">
      <c r="A32" s="3" t="s">
        <v>83</v>
      </c>
      <c r="B32" s="57" t="s">
        <v>82</v>
      </c>
      <c r="C32" s="11">
        <v>0</v>
      </c>
      <c r="D32" s="5">
        <v>50</v>
      </c>
      <c r="E32" s="5">
        <v>10</v>
      </c>
      <c r="F32" s="5">
        <v>0</v>
      </c>
      <c r="G32" s="5">
        <v>0</v>
      </c>
      <c r="H32" s="40">
        <f t="shared" si="8"/>
        <v>0</v>
      </c>
      <c r="I32" s="35">
        <f t="shared" si="22"/>
        <v>0</v>
      </c>
      <c r="J32" s="36">
        <f t="shared" si="23"/>
        <v>0</v>
      </c>
      <c r="K32" s="36">
        <v>0</v>
      </c>
      <c r="L32" s="37">
        <f t="shared" si="13"/>
        <v>0</v>
      </c>
      <c r="M32" s="44">
        <v>0</v>
      </c>
    </row>
    <row r="33" spans="1:76" ht="20.100000000000001" hidden="1" customHeight="1" x14ac:dyDescent="0.25">
      <c r="A33" s="3"/>
      <c r="B33" s="57"/>
      <c r="C33" s="11"/>
      <c r="D33" s="11"/>
      <c r="E33" s="11"/>
      <c r="F33" s="11"/>
      <c r="G33" s="11"/>
      <c r="H33" s="34">
        <f t="shared" si="8"/>
        <v>0</v>
      </c>
      <c r="I33" s="49">
        <f>E33-D33</f>
        <v>0</v>
      </c>
      <c r="J33" s="36" t="e">
        <f>E33/C33-100%</f>
        <v>#DIV/0!</v>
      </c>
      <c r="K33" s="36" t="e">
        <f>F33/E33-100%</f>
        <v>#DIV/0!</v>
      </c>
      <c r="L33" s="37">
        <f t="shared" ref="L33:L55" si="25">G33-C33</f>
        <v>0</v>
      </c>
      <c r="M33" s="38" t="e">
        <f t="shared" ref="M33:M57" si="26">G33/C33-100%</f>
        <v>#DIV/0!</v>
      </c>
    </row>
    <row r="34" spans="1:76" s="43" customFormat="1" ht="17.25" customHeight="1" x14ac:dyDescent="0.25">
      <c r="A34" s="17" t="s">
        <v>20</v>
      </c>
      <c r="B34" s="58" t="s">
        <v>36</v>
      </c>
      <c r="C34" s="10">
        <f>SUM(C35:C38)</f>
        <v>31752.400000000001</v>
      </c>
      <c r="D34" s="10">
        <f>SUM(D35:D38)</f>
        <v>27618</v>
      </c>
      <c r="E34" s="10">
        <f>SUM(E35:E38)</f>
        <v>68980.3</v>
      </c>
      <c r="F34" s="10">
        <f>SUM(F35:F38)</f>
        <v>57041</v>
      </c>
      <c r="G34" s="10">
        <f>SUM(G35:G38)</f>
        <v>44220.1</v>
      </c>
      <c r="H34" s="29">
        <f>SUM(H35:H39)</f>
        <v>0.63958720539207548</v>
      </c>
      <c r="I34" s="19">
        <f>G34-F34</f>
        <v>-12820.900000000001</v>
      </c>
      <c r="J34" s="20">
        <f>G34/E34</f>
        <v>0.64105404006651168</v>
      </c>
      <c r="K34" s="20">
        <f>G34/F34</f>
        <v>0.77523360389894991</v>
      </c>
      <c r="L34" s="21">
        <f>G34-C34</f>
        <v>12467.699999999997</v>
      </c>
      <c r="M34" s="22">
        <f t="shared" si="26"/>
        <v>0.39265378365099957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42"/>
      <c r="BP34" s="42"/>
      <c r="BQ34" s="42"/>
      <c r="BR34" s="42"/>
      <c r="BS34" s="42"/>
      <c r="BT34" s="42"/>
      <c r="BU34" s="42"/>
      <c r="BV34" s="42"/>
      <c r="BW34" s="42"/>
      <c r="BX34" s="42"/>
    </row>
    <row r="35" spans="1:76" ht="17.25" customHeight="1" x14ac:dyDescent="0.25">
      <c r="A35" s="3" t="s">
        <v>6</v>
      </c>
      <c r="B35" s="57" t="s">
        <v>66</v>
      </c>
      <c r="C35" s="11">
        <v>8041.3</v>
      </c>
      <c r="D35" s="11">
        <v>5034.2</v>
      </c>
      <c r="E35" s="12">
        <v>4799.2</v>
      </c>
      <c r="F35" s="12">
        <v>4615.3</v>
      </c>
      <c r="G35" s="11">
        <v>4574.1000000000004</v>
      </c>
      <c r="H35" s="34">
        <f t="shared" si="8"/>
        <v>6.6158507922503398E-2</v>
      </c>
      <c r="I35" s="35">
        <f>G35-F35</f>
        <v>-41.199999999999818</v>
      </c>
      <c r="J35" s="36">
        <f t="shared" ref="J35" si="27">G35/E35</f>
        <v>0.9530963493915654</v>
      </c>
      <c r="K35" s="36">
        <f>G35/F35</f>
        <v>0.99107316967477743</v>
      </c>
      <c r="L35" s="37">
        <f t="shared" ref="L35" si="28">G35-C35</f>
        <v>-3467.2</v>
      </c>
      <c r="M35" s="44">
        <f t="shared" si="26"/>
        <v>-0.43117406389514135</v>
      </c>
    </row>
    <row r="36" spans="1:76" ht="17.25" customHeight="1" x14ac:dyDescent="0.25">
      <c r="A36" s="3" t="s">
        <v>7</v>
      </c>
      <c r="B36" s="57" t="s">
        <v>67</v>
      </c>
      <c r="C36" s="11">
        <v>6242.3</v>
      </c>
      <c r="D36" s="11">
        <v>7190.9</v>
      </c>
      <c r="E36" s="12">
        <v>11129.7</v>
      </c>
      <c r="F36" s="12">
        <v>6926.4</v>
      </c>
      <c r="G36" s="11">
        <v>6926.2</v>
      </c>
      <c r="H36" s="34">
        <f>G36/$G$8</f>
        <v>0.10017862695893028</v>
      </c>
      <c r="I36" s="35">
        <f t="shared" ref="I36:I38" si="29">G36-F36</f>
        <v>-0.1999999999998181</v>
      </c>
      <c r="J36" s="36">
        <f t="shared" ref="J36" si="30">G36/E36</f>
        <v>0.62231686388671748</v>
      </c>
      <c r="K36" s="36">
        <f>G36/F36</f>
        <v>0.99997112497112495</v>
      </c>
      <c r="L36" s="37">
        <f t="shared" ref="L36" si="31">G36-C36</f>
        <v>683.89999999999964</v>
      </c>
      <c r="M36" s="38">
        <f>G36/C36-100%</f>
        <v>0.10955897665924419</v>
      </c>
    </row>
    <row r="37" spans="1:76" ht="17.25" customHeight="1" x14ac:dyDescent="0.25">
      <c r="A37" s="3" t="s">
        <v>8</v>
      </c>
      <c r="B37" s="57" t="s">
        <v>68</v>
      </c>
      <c r="C37" s="11">
        <v>17439.3</v>
      </c>
      <c r="D37" s="11">
        <v>14973.7</v>
      </c>
      <c r="E37" s="12">
        <v>16039.3</v>
      </c>
      <c r="F37" s="12">
        <v>13382.5</v>
      </c>
      <c r="G37" s="11">
        <v>8087.3</v>
      </c>
      <c r="H37" s="34">
        <f>G37/$G$8</f>
        <v>0.1169724538426492</v>
      </c>
      <c r="I37" s="35">
        <f t="shared" si="29"/>
        <v>-5295.2</v>
      </c>
      <c r="J37" s="36">
        <f>G37/E37</f>
        <v>0.50421776511443772</v>
      </c>
      <c r="K37" s="36">
        <f>G37/F37</f>
        <v>0.6043190734167756</v>
      </c>
      <c r="L37" s="37">
        <f>G37-C37</f>
        <v>-9352</v>
      </c>
      <c r="M37" s="38">
        <f t="shared" si="26"/>
        <v>-0.53626005630959961</v>
      </c>
    </row>
    <row r="38" spans="1:76" ht="29.25" customHeight="1" x14ac:dyDescent="0.25">
      <c r="A38" s="3" t="s">
        <v>9</v>
      </c>
      <c r="B38" s="57" t="s">
        <v>75</v>
      </c>
      <c r="C38" s="11">
        <v>29.5</v>
      </c>
      <c r="D38" s="11">
        <v>419.2</v>
      </c>
      <c r="E38" s="11">
        <v>37012.1</v>
      </c>
      <c r="F38" s="11">
        <v>32116.799999999999</v>
      </c>
      <c r="G38" s="11">
        <v>24632.5</v>
      </c>
      <c r="H38" s="34">
        <f t="shared" si="8"/>
        <v>0.35627761666799257</v>
      </c>
      <c r="I38" s="49">
        <f t="shared" si="29"/>
        <v>-7484.2999999999993</v>
      </c>
      <c r="J38" s="36">
        <f>G38/E38</f>
        <v>0.66552559838539294</v>
      </c>
      <c r="K38" s="36">
        <f>G38/F38</f>
        <v>0.76696619837592783</v>
      </c>
      <c r="L38" s="37">
        <f>G38-C38</f>
        <v>24603</v>
      </c>
      <c r="M38" s="64">
        <v>0</v>
      </c>
    </row>
    <row r="39" spans="1:76" ht="18.75" hidden="1" customHeight="1" x14ac:dyDescent="0.25">
      <c r="A39" s="61"/>
      <c r="B39" s="62"/>
      <c r="C39" s="11"/>
      <c r="D39" s="11"/>
      <c r="E39" s="11"/>
      <c r="F39" s="11"/>
      <c r="G39" s="11"/>
      <c r="H39" s="34">
        <f t="shared" si="8"/>
        <v>0</v>
      </c>
      <c r="I39" s="50"/>
      <c r="J39" s="36" t="e">
        <f>E39/C39-100%</f>
        <v>#DIV/0!</v>
      </c>
      <c r="K39" s="36" t="e">
        <f t="shared" ref="K39:K43" si="32">G39/F39</f>
        <v>#DIV/0!</v>
      </c>
      <c r="L39" s="51"/>
      <c r="M39" s="22" t="e">
        <f t="shared" si="26"/>
        <v>#DIV/0!</v>
      </c>
    </row>
    <row r="40" spans="1:76" s="43" customFormat="1" ht="17.25" customHeight="1" x14ac:dyDescent="0.25">
      <c r="A40" s="17" t="s">
        <v>21</v>
      </c>
      <c r="B40" s="58" t="s">
        <v>37</v>
      </c>
      <c r="C40" s="10">
        <f>SUM(C41:C44)</f>
        <v>32</v>
      </c>
      <c r="D40" s="10">
        <f>SUM(D41:D44)</f>
        <v>160</v>
      </c>
      <c r="E40" s="10">
        <f>SUM(E41:E44)</f>
        <v>129.1</v>
      </c>
      <c r="F40" s="10">
        <f>SUM(F41:F44)</f>
        <v>109.2</v>
      </c>
      <c r="G40" s="10">
        <f>SUM(G41:G44)</f>
        <v>109.2</v>
      </c>
      <c r="H40" s="29">
        <f>SUM(H41:H45)</f>
        <v>1.5794383736991693E-3</v>
      </c>
      <c r="I40" s="19">
        <f>G40-F40</f>
        <v>0</v>
      </c>
      <c r="J40" s="20">
        <f>G40/E40</f>
        <v>0.84585592563903955</v>
      </c>
      <c r="K40" s="20">
        <f t="shared" si="32"/>
        <v>1</v>
      </c>
      <c r="L40" s="21">
        <f>G40-C40</f>
        <v>77.2</v>
      </c>
      <c r="M40" s="22">
        <f t="shared" si="26"/>
        <v>2.4125000000000001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42"/>
      <c r="BP40" s="42"/>
      <c r="BQ40" s="42"/>
      <c r="BR40" s="42"/>
      <c r="BS40" s="42"/>
      <c r="BT40" s="42"/>
      <c r="BU40" s="42"/>
      <c r="BV40" s="42"/>
      <c r="BW40" s="42"/>
      <c r="BX40" s="42"/>
    </row>
    <row r="41" spans="1:76" ht="20.100000000000001" hidden="1" customHeight="1" x14ac:dyDescent="0.25">
      <c r="A41" s="3" t="s">
        <v>22</v>
      </c>
      <c r="B41" s="57" t="s">
        <v>50</v>
      </c>
      <c r="C41" s="11">
        <v>0</v>
      </c>
      <c r="D41" s="11"/>
      <c r="E41" s="11"/>
      <c r="F41" s="11"/>
      <c r="G41" s="11"/>
      <c r="H41" s="34">
        <f t="shared" si="8"/>
        <v>0</v>
      </c>
      <c r="I41" s="49">
        <f>E41-D41</f>
        <v>0</v>
      </c>
      <c r="J41" s="36" t="e">
        <f>E41/C41-100%</f>
        <v>#DIV/0!</v>
      </c>
      <c r="K41" s="36" t="e">
        <f t="shared" si="32"/>
        <v>#DIV/0!</v>
      </c>
      <c r="L41" s="37">
        <f t="shared" si="25"/>
        <v>0</v>
      </c>
      <c r="M41" s="22" t="e">
        <f t="shared" si="26"/>
        <v>#DIV/0!</v>
      </c>
    </row>
    <row r="42" spans="1:76" ht="20.100000000000001" hidden="1" customHeight="1" x14ac:dyDescent="0.25">
      <c r="A42" s="3" t="s">
        <v>23</v>
      </c>
      <c r="B42" s="57" t="s">
        <v>51</v>
      </c>
      <c r="C42" s="11"/>
      <c r="D42" s="11"/>
      <c r="E42" s="11"/>
      <c r="F42" s="11"/>
      <c r="G42" s="11"/>
      <c r="H42" s="34">
        <f t="shared" si="8"/>
        <v>0</v>
      </c>
      <c r="I42" s="49">
        <f>E42-D42</f>
        <v>0</v>
      </c>
      <c r="J42" s="36" t="e">
        <f>E42/C42-100%</f>
        <v>#DIV/0!</v>
      </c>
      <c r="K42" s="36" t="e">
        <f t="shared" si="32"/>
        <v>#DIV/0!</v>
      </c>
      <c r="L42" s="37">
        <f t="shared" si="25"/>
        <v>0</v>
      </c>
      <c r="M42" s="22" t="e">
        <f t="shared" si="26"/>
        <v>#DIV/0!</v>
      </c>
    </row>
    <row r="43" spans="1:76" ht="17.25" customHeight="1" x14ac:dyDescent="0.25">
      <c r="A43" s="3" t="s">
        <v>89</v>
      </c>
      <c r="B43" s="57" t="s">
        <v>74</v>
      </c>
      <c r="C43" s="11">
        <v>32</v>
      </c>
      <c r="D43" s="11">
        <v>160</v>
      </c>
      <c r="E43" s="11">
        <v>129.1</v>
      </c>
      <c r="F43" s="11">
        <v>109.2</v>
      </c>
      <c r="G43" s="11">
        <v>109.2</v>
      </c>
      <c r="H43" s="34">
        <f>G43/$G$8</f>
        <v>1.5794383736991693E-3</v>
      </c>
      <c r="I43" s="35">
        <f t="shared" ref="I43" si="33">G43-F43</f>
        <v>0</v>
      </c>
      <c r="J43" s="36">
        <f>G43/E43</f>
        <v>0.84585592563903955</v>
      </c>
      <c r="K43" s="36">
        <f t="shared" si="32"/>
        <v>1</v>
      </c>
      <c r="L43" s="37">
        <f t="shared" si="25"/>
        <v>77.2</v>
      </c>
      <c r="M43" s="44">
        <f t="shared" si="26"/>
        <v>2.4125000000000001</v>
      </c>
    </row>
    <row r="44" spans="1:76" ht="19.5" hidden="1" customHeight="1" x14ac:dyDescent="0.25">
      <c r="A44" s="3" t="s">
        <v>24</v>
      </c>
      <c r="B44" s="57" t="s">
        <v>52</v>
      </c>
      <c r="C44" s="11"/>
      <c r="D44" s="11"/>
      <c r="E44" s="11"/>
      <c r="F44" s="11"/>
      <c r="G44" s="11"/>
      <c r="H44" s="34">
        <f t="shared" si="8"/>
        <v>0</v>
      </c>
      <c r="I44" s="49">
        <f>E44-D44</f>
        <v>0</v>
      </c>
      <c r="J44" s="36" t="e">
        <f>E44/C44-100%</f>
        <v>#DIV/0!</v>
      </c>
      <c r="K44" s="36" t="e">
        <f>F44/E44-100%</f>
        <v>#DIV/0!</v>
      </c>
      <c r="L44" s="37">
        <f t="shared" si="25"/>
        <v>0</v>
      </c>
      <c r="M44" s="22" t="e">
        <f t="shared" si="26"/>
        <v>#DIV/0!</v>
      </c>
    </row>
    <row r="45" spans="1:76" ht="18" hidden="1" customHeight="1" x14ac:dyDescent="0.25">
      <c r="A45" s="61"/>
      <c r="B45" s="62"/>
      <c r="C45" s="11"/>
      <c r="D45" s="11"/>
      <c r="E45" s="11"/>
      <c r="F45" s="11"/>
      <c r="G45" s="11"/>
      <c r="H45" s="40">
        <f t="shared" si="8"/>
        <v>0</v>
      </c>
      <c r="I45" s="49">
        <f>E45-D45</f>
        <v>0</v>
      </c>
      <c r="J45" s="36" t="e">
        <f>E45/C45-100%</f>
        <v>#DIV/0!</v>
      </c>
      <c r="K45" s="36" t="e">
        <f>F45/E45-100%</f>
        <v>#DIV/0!</v>
      </c>
      <c r="L45" s="37">
        <f t="shared" si="25"/>
        <v>0</v>
      </c>
      <c r="M45" s="22" t="e">
        <f t="shared" si="26"/>
        <v>#DIV/0!</v>
      </c>
    </row>
    <row r="46" spans="1:76" s="43" customFormat="1" ht="20.100000000000001" hidden="1" customHeight="1" x14ac:dyDescent="0.25">
      <c r="A46" s="17" t="s">
        <v>25</v>
      </c>
      <c r="B46" s="58" t="s">
        <v>38</v>
      </c>
      <c r="C46" s="10">
        <f>SUM(C47:C48)</f>
        <v>0</v>
      </c>
      <c r="D46" s="10">
        <f>SUM(D47:D48)</f>
        <v>0</v>
      </c>
      <c r="E46" s="10">
        <f>SUM(E47:E48)</f>
        <v>0</v>
      </c>
      <c r="F46" s="10">
        <f>SUM(F47:F48)</f>
        <v>0</v>
      </c>
      <c r="G46" s="10">
        <f>SUM(G47:G48)</f>
        <v>0</v>
      </c>
      <c r="H46" s="29">
        <f t="shared" si="8"/>
        <v>0</v>
      </c>
      <c r="I46" s="19">
        <f>G46-F46</f>
        <v>0</v>
      </c>
      <c r="J46" s="20">
        <v>0</v>
      </c>
      <c r="K46" s="20">
        <v>0</v>
      </c>
      <c r="L46" s="21">
        <f>G46-C46</f>
        <v>0</v>
      </c>
      <c r="M46" s="22" t="e">
        <f t="shared" si="26"/>
        <v>#DIV/0!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42"/>
      <c r="BP46" s="42"/>
      <c r="BQ46" s="42"/>
      <c r="BR46" s="42"/>
      <c r="BS46" s="42"/>
      <c r="BT46" s="42"/>
      <c r="BU46" s="42"/>
      <c r="BV46" s="42"/>
      <c r="BW46" s="42"/>
      <c r="BX46" s="42"/>
    </row>
    <row r="47" spans="1:76" ht="20.100000000000001" hidden="1" customHeight="1" x14ac:dyDescent="0.25">
      <c r="A47" s="3" t="s">
        <v>10</v>
      </c>
      <c r="B47" s="57" t="s">
        <v>69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34" t="s">
        <v>30</v>
      </c>
      <c r="I47" s="35">
        <f t="shared" ref="I47" si="34">G47-F47</f>
        <v>0</v>
      </c>
      <c r="J47" s="36">
        <v>0</v>
      </c>
      <c r="K47" s="36">
        <v>0</v>
      </c>
      <c r="L47" s="37">
        <f>G47-C47</f>
        <v>0</v>
      </c>
      <c r="M47" s="22" t="e">
        <f t="shared" si="26"/>
        <v>#DIV/0!</v>
      </c>
    </row>
    <row r="48" spans="1:76" ht="30" hidden="1" customHeight="1" x14ac:dyDescent="0.25">
      <c r="A48" s="3" t="s">
        <v>53</v>
      </c>
      <c r="B48" s="57" t="s">
        <v>70</v>
      </c>
      <c r="C48" s="11"/>
      <c r="D48" s="11"/>
      <c r="E48" s="11"/>
      <c r="F48" s="11"/>
      <c r="G48" s="11"/>
      <c r="H48" s="34">
        <f t="shared" si="8"/>
        <v>0</v>
      </c>
      <c r="I48" s="35">
        <f>G48-F48</f>
        <v>0</v>
      </c>
      <c r="J48" s="36" t="e">
        <f>G48/E48</f>
        <v>#DIV/0!</v>
      </c>
      <c r="K48" s="36" t="e">
        <f>G48/F48</f>
        <v>#DIV/0!</v>
      </c>
      <c r="L48" s="37">
        <f>G48-C48</f>
        <v>0</v>
      </c>
      <c r="M48" s="22" t="e">
        <f t="shared" si="26"/>
        <v>#DIV/0!</v>
      </c>
    </row>
    <row r="49" spans="1:76" ht="45" hidden="1" customHeight="1" x14ac:dyDescent="0.25">
      <c r="A49" s="61"/>
      <c r="B49" s="62"/>
      <c r="C49" s="11"/>
      <c r="D49" s="11"/>
      <c r="E49" s="11"/>
      <c r="F49" s="11"/>
      <c r="G49" s="11"/>
      <c r="H49" s="40">
        <f t="shared" si="8"/>
        <v>0</v>
      </c>
      <c r="I49" s="49">
        <f>E49-D49</f>
        <v>0</v>
      </c>
      <c r="J49" s="36" t="e">
        <f>E49/C49-100%</f>
        <v>#DIV/0!</v>
      </c>
      <c r="K49" s="36" t="e">
        <f>F49/E49-100%</f>
        <v>#DIV/0!</v>
      </c>
      <c r="L49" s="37">
        <f t="shared" si="25"/>
        <v>0</v>
      </c>
      <c r="M49" s="22" t="e">
        <f t="shared" si="26"/>
        <v>#DIV/0!</v>
      </c>
    </row>
    <row r="50" spans="1:76" s="43" customFormat="1" ht="17.25" customHeight="1" x14ac:dyDescent="0.25">
      <c r="A50" s="17" t="s">
        <v>26</v>
      </c>
      <c r="B50" s="58" t="s">
        <v>39</v>
      </c>
      <c r="C50" s="10">
        <f>SUM(C51:C54)</f>
        <v>2650.6</v>
      </c>
      <c r="D50" s="10">
        <f>SUM(D51:D54)</f>
        <v>4426.8999999999996</v>
      </c>
      <c r="E50" s="10">
        <f>SUM(E51:E54)</f>
        <v>4362.6000000000004</v>
      </c>
      <c r="F50" s="10">
        <f>SUM(F51:F54)</f>
        <v>3082.3</v>
      </c>
      <c r="G50" s="10">
        <f>SUM(G51:G54)</f>
        <v>2670.8999999999996</v>
      </c>
      <c r="H50" s="29">
        <f>SUM(H51:H55)</f>
        <v>3.8631153409460724E-2</v>
      </c>
      <c r="I50" s="19">
        <f>G50-F50</f>
        <v>-411.40000000000055</v>
      </c>
      <c r="J50" s="20">
        <f>G50/E50</f>
        <v>0.61222665383028452</v>
      </c>
      <c r="K50" s="20">
        <f>G50/F50</f>
        <v>0.86652824189728428</v>
      </c>
      <c r="L50" s="21">
        <f t="shared" si="25"/>
        <v>20.299999999999727</v>
      </c>
      <c r="M50" s="22">
        <f>G50/C50-100%</f>
        <v>7.6586433260392717E-3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42"/>
      <c r="BP50" s="42"/>
      <c r="BQ50" s="42"/>
      <c r="BR50" s="42"/>
      <c r="BS50" s="42"/>
      <c r="BT50" s="42"/>
      <c r="BU50" s="42"/>
      <c r="BV50" s="42"/>
      <c r="BW50" s="42"/>
      <c r="BX50" s="42"/>
    </row>
    <row r="51" spans="1:76" ht="17.25" customHeight="1" x14ac:dyDescent="0.25">
      <c r="A51" s="3" t="s">
        <v>11</v>
      </c>
      <c r="B51" s="57" t="s">
        <v>71</v>
      </c>
      <c r="C51" s="11">
        <v>2433.9</v>
      </c>
      <c r="D51" s="11">
        <v>3796.9</v>
      </c>
      <c r="E51" s="11">
        <v>3796.9</v>
      </c>
      <c r="F51" s="11">
        <v>2534.6</v>
      </c>
      <c r="G51" s="11">
        <v>2531.1999999999998</v>
      </c>
      <c r="H51" s="34">
        <f>G51/$G$8</f>
        <v>3.6610571533949976E-2</v>
      </c>
      <c r="I51" s="35">
        <f t="shared" ref="I51:I52" si="35">G51-F51</f>
        <v>-3.4000000000000909</v>
      </c>
      <c r="J51" s="36">
        <f t="shared" ref="J51:J56" si="36">G51/E51</f>
        <v>0.66664910848323622</v>
      </c>
      <c r="K51" s="36">
        <f>G51/F51</f>
        <v>0.99865856545411502</v>
      </c>
      <c r="L51" s="37">
        <f t="shared" ref="L51" si="37">G51-C51</f>
        <v>97.299999999999727</v>
      </c>
      <c r="M51" s="38">
        <f>G51/C51-100%</f>
        <v>3.9976991659476546E-2</v>
      </c>
    </row>
    <row r="52" spans="1:76" ht="17.25" customHeight="1" x14ac:dyDescent="0.25">
      <c r="A52" s="3" t="s">
        <v>12</v>
      </c>
      <c r="B52" s="57" t="s">
        <v>72</v>
      </c>
      <c r="C52" s="11">
        <v>216.7</v>
      </c>
      <c r="D52" s="11">
        <v>630</v>
      </c>
      <c r="E52" s="11">
        <v>565.70000000000005</v>
      </c>
      <c r="F52" s="11">
        <v>547.70000000000005</v>
      </c>
      <c r="G52" s="11">
        <v>139.69999999999999</v>
      </c>
      <c r="H52" s="34">
        <f>G52/$G$8</f>
        <v>2.0205818755107503E-3</v>
      </c>
      <c r="I52" s="35">
        <f t="shared" si="35"/>
        <v>-408.00000000000006</v>
      </c>
      <c r="J52" s="36">
        <f t="shared" si="36"/>
        <v>0.24695068057274169</v>
      </c>
      <c r="K52" s="36">
        <f>G52/F52</f>
        <v>0.25506664232243925</v>
      </c>
      <c r="L52" s="37">
        <f t="shared" si="25"/>
        <v>-77</v>
      </c>
      <c r="M52" s="38">
        <f>G52/C52-100%</f>
        <v>-0.35532994923857875</v>
      </c>
    </row>
    <row r="53" spans="1:76" ht="15.95" hidden="1" customHeight="1" x14ac:dyDescent="0.25">
      <c r="A53" s="3" t="s">
        <v>27</v>
      </c>
      <c r="B53" s="57" t="s">
        <v>44</v>
      </c>
      <c r="C53" s="11"/>
      <c r="D53" s="11">
        <v>0</v>
      </c>
      <c r="E53" s="11">
        <v>0</v>
      </c>
      <c r="F53" s="11">
        <v>0</v>
      </c>
      <c r="G53" s="11">
        <v>0</v>
      </c>
      <c r="H53" s="34">
        <f t="shared" si="8"/>
        <v>0</v>
      </c>
      <c r="I53" s="49">
        <f>E53-D53</f>
        <v>0</v>
      </c>
      <c r="J53" s="36" t="e">
        <f t="shared" si="36"/>
        <v>#DIV/0!</v>
      </c>
      <c r="K53" s="36" t="e">
        <f t="shared" ref="K53:K57" si="38">G53/F53</f>
        <v>#DIV/0!</v>
      </c>
      <c r="L53" s="37">
        <f t="shared" si="25"/>
        <v>0</v>
      </c>
      <c r="M53" s="38" t="s">
        <v>30</v>
      </c>
    </row>
    <row r="54" spans="1:76" ht="15.95" hidden="1" customHeight="1" x14ac:dyDescent="0.25">
      <c r="A54" s="3" t="s">
        <v>54</v>
      </c>
      <c r="B54" s="57" t="s">
        <v>55</v>
      </c>
      <c r="C54" s="11"/>
      <c r="D54" s="11"/>
      <c r="E54" s="11"/>
      <c r="F54" s="11"/>
      <c r="G54" s="11"/>
      <c r="H54" s="34">
        <f t="shared" si="8"/>
        <v>0</v>
      </c>
      <c r="I54" s="49">
        <f>E54-D54</f>
        <v>0</v>
      </c>
      <c r="J54" s="36" t="e">
        <f t="shared" si="36"/>
        <v>#DIV/0!</v>
      </c>
      <c r="K54" s="36" t="e">
        <f t="shared" si="38"/>
        <v>#DIV/0!</v>
      </c>
      <c r="L54" s="37">
        <f t="shared" si="25"/>
        <v>0</v>
      </c>
      <c r="M54" s="38" t="e">
        <f t="shared" si="26"/>
        <v>#DIV/0!</v>
      </c>
    </row>
    <row r="55" spans="1:76" ht="15.95" hidden="1" customHeight="1" x14ac:dyDescent="0.25">
      <c r="A55" s="3"/>
      <c r="B55" s="57"/>
      <c r="C55" s="11"/>
      <c r="D55" s="11"/>
      <c r="E55" s="11"/>
      <c r="F55" s="11"/>
      <c r="G55" s="11"/>
      <c r="H55" s="40">
        <f t="shared" si="8"/>
        <v>0</v>
      </c>
      <c r="I55" s="49">
        <f>E55-D55</f>
        <v>0</v>
      </c>
      <c r="J55" s="36" t="e">
        <f t="shared" si="36"/>
        <v>#DIV/0!</v>
      </c>
      <c r="K55" s="36" t="e">
        <f t="shared" si="38"/>
        <v>#DIV/0!</v>
      </c>
      <c r="L55" s="37">
        <f t="shared" si="25"/>
        <v>0</v>
      </c>
      <c r="M55" s="38" t="e">
        <f t="shared" si="26"/>
        <v>#DIV/0!</v>
      </c>
    </row>
    <row r="56" spans="1:76" s="43" customFormat="1" ht="17.25" customHeight="1" x14ac:dyDescent="0.25">
      <c r="A56" s="17" t="s">
        <v>28</v>
      </c>
      <c r="B56" s="58" t="s">
        <v>40</v>
      </c>
      <c r="C56" s="10">
        <f t="shared" ref="C56:G56" si="39">C57</f>
        <v>170.7</v>
      </c>
      <c r="D56" s="10">
        <f t="shared" si="39"/>
        <v>200</v>
      </c>
      <c r="E56" s="10">
        <f t="shared" si="39"/>
        <v>200</v>
      </c>
      <c r="F56" s="10">
        <f>F57</f>
        <v>167.4</v>
      </c>
      <c r="G56" s="10">
        <f t="shared" si="39"/>
        <v>167.4</v>
      </c>
      <c r="H56" s="29">
        <f>SUM(H57:H57)</f>
        <v>2.4212269574838915E-3</v>
      </c>
      <c r="I56" s="19">
        <f>G56-F56</f>
        <v>0</v>
      </c>
      <c r="J56" s="20">
        <f t="shared" si="36"/>
        <v>0.83700000000000008</v>
      </c>
      <c r="K56" s="20">
        <f t="shared" si="38"/>
        <v>1</v>
      </c>
      <c r="L56" s="21">
        <f t="shared" ref="L56" si="40">G56-C56</f>
        <v>-3.2999999999999829</v>
      </c>
      <c r="M56" s="22">
        <f t="shared" si="26"/>
        <v>-1.9332161687170335E-2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42"/>
      <c r="BP56" s="42"/>
      <c r="BQ56" s="42"/>
      <c r="BR56" s="42"/>
      <c r="BS56" s="42"/>
      <c r="BT56" s="42"/>
      <c r="BU56" s="42"/>
      <c r="BV56" s="42"/>
      <c r="BW56" s="42"/>
      <c r="BX56" s="42"/>
    </row>
    <row r="57" spans="1:76" ht="17.25" customHeight="1" x14ac:dyDescent="0.25">
      <c r="A57" s="3" t="s">
        <v>13</v>
      </c>
      <c r="B57" s="57" t="s">
        <v>73</v>
      </c>
      <c r="C57" s="11">
        <v>170.7</v>
      </c>
      <c r="D57" s="11">
        <v>200</v>
      </c>
      <c r="E57" s="11">
        <v>200</v>
      </c>
      <c r="F57" s="11">
        <v>167.4</v>
      </c>
      <c r="G57" s="11">
        <v>167.4</v>
      </c>
      <c r="H57" s="34">
        <f>G57/$G$8</f>
        <v>2.4212269574838915E-3</v>
      </c>
      <c r="I57" s="35">
        <f t="shared" ref="I57" si="41">G57-F57</f>
        <v>0</v>
      </c>
      <c r="J57" s="36">
        <f t="shared" ref="J57" si="42">G57/E57</f>
        <v>0.83700000000000008</v>
      </c>
      <c r="K57" s="52">
        <f t="shared" si="38"/>
        <v>1</v>
      </c>
      <c r="L57" s="37">
        <f t="shared" ref="L57" si="43">G57-C57</f>
        <v>-3.2999999999999829</v>
      </c>
      <c r="M57" s="44">
        <f t="shared" si="26"/>
        <v>-1.9332161687170335E-2</v>
      </c>
    </row>
    <row r="58" spans="1:76" ht="15.95" customHeight="1" x14ac:dyDescent="0.25"/>
  </sheetData>
  <mergeCells count="15">
    <mergeCell ref="J1:M1"/>
    <mergeCell ref="B6:B7"/>
    <mergeCell ref="L6:M6"/>
    <mergeCell ref="J6:K6"/>
    <mergeCell ref="I6:I7"/>
    <mergeCell ref="D6:D7"/>
    <mergeCell ref="H6:H7"/>
    <mergeCell ref="A4:M4"/>
    <mergeCell ref="L5:M5"/>
    <mergeCell ref="A6:A7"/>
    <mergeCell ref="C6:C7"/>
    <mergeCell ref="E6:E7"/>
    <mergeCell ref="F6:F7"/>
    <mergeCell ref="G6:G7"/>
    <mergeCell ref="A2:M2"/>
  </mergeCells>
  <phoneticPr fontId="4" type="noConversion"/>
  <pageMargins left="0.6692913385826772" right="0.11811023622047245" top="0.74803149606299213" bottom="0" header="0.11811023622047245" footer="0.11811023622047245"/>
  <pageSetup paperSize="9" scale="60" orientation="landscape" horizontalDpi="4294967295" verticalDpi="4294967295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 РПр</vt:lpstr>
      <vt:lpstr>'Табл.1 РПр'!Область_печати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Белянин Александр Иванович</cp:lastModifiedBy>
  <cp:lastPrinted>2022-06-21T06:05:18Z</cp:lastPrinted>
  <dcterms:created xsi:type="dcterms:W3CDTF">2013-01-22T05:32:31Z</dcterms:created>
  <dcterms:modified xsi:type="dcterms:W3CDTF">2022-12-20T08:52:59Z</dcterms:modified>
</cp:coreProperties>
</file>