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040"/>
  </bookViews>
  <sheets>
    <sheet name="Лист2" sheetId="2" r:id="rId1"/>
    <sheet name="Лист4" sheetId="4" r:id="rId2"/>
  </sheets>
  <calcPr calcId="144525"/>
</workbook>
</file>

<file path=xl/calcChain.xml><?xml version="1.0" encoding="utf-8"?>
<calcChain xmlns="http://schemas.openxmlformats.org/spreadsheetml/2006/main">
  <c r="J34" i="2" l="1"/>
  <c r="J16" i="2"/>
  <c r="J25" i="2" l="1"/>
  <c r="H17" i="2"/>
  <c r="F11" i="2"/>
  <c r="I12" i="2" l="1"/>
  <c r="I13" i="2"/>
  <c r="H34" i="2"/>
  <c r="H25" i="2"/>
  <c r="C44" i="2"/>
  <c r="C40" i="2"/>
  <c r="C37" i="2"/>
  <c r="C35" i="2"/>
  <c r="C30" i="2"/>
  <c r="C26" i="2"/>
  <c r="C21" i="2"/>
  <c r="C19" i="2"/>
  <c r="C11" i="2"/>
  <c r="C9" i="2" l="1"/>
  <c r="J28" i="2"/>
  <c r="J15" i="2"/>
  <c r="F21" i="2"/>
  <c r="H24" i="2"/>
  <c r="I24" i="2"/>
  <c r="J24" i="2"/>
  <c r="E21" i="2" l="1"/>
  <c r="D26" i="2"/>
  <c r="D21" i="2"/>
  <c r="J31" i="2" l="1"/>
  <c r="J45" i="2" l="1"/>
  <c r="J42" i="2"/>
  <c r="J41" i="2"/>
  <c r="J39" i="2"/>
  <c r="J38" i="2"/>
  <c r="J36" i="2"/>
  <c r="J33" i="2"/>
  <c r="J32" i="2"/>
  <c r="J23" i="2"/>
  <c r="J20" i="2"/>
  <c r="J18" i="2"/>
  <c r="J14" i="2"/>
  <c r="J13" i="2"/>
  <c r="J12" i="2"/>
  <c r="F26" i="2" l="1"/>
  <c r="E26" i="2"/>
  <c r="I29" i="2"/>
  <c r="D11" i="2"/>
  <c r="I15" i="2"/>
  <c r="I16" i="2"/>
  <c r="I17" i="2"/>
  <c r="I43" i="2"/>
  <c r="H12" i="2" l="1"/>
  <c r="H13" i="2"/>
  <c r="H14" i="2"/>
  <c r="H15" i="2"/>
  <c r="H18" i="2"/>
  <c r="H20" i="2"/>
  <c r="H22" i="2"/>
  <c r="H23" i="2"/>
  <c r="H28" i="2"/>
  <c r="H31" i="2"/>
  <c r="H32" i="2"/>
  <c r="H33" i="2"/>
  <c r="H36" i="2"/>
  <c r="H41" i="2"/>
  <c r="H42" i="2"/>
  <c r="H45" i="2"/>
  <c r="D30" i="2"/>
  <c r="G22" i="2"/>
  <c r="I10" i="2"/>
  <c r="I14" i="2"/>
  <c r="I18" i="2"/>
  <c r="I20" i="2"/>
  <c r="I22" i="2"/>
  <c r="I23" i="2"/>
  <c r="I25" i="2"/>
  <c r="I27" i="2"/>
  <c r="I28" i="2"/>
  <c r="I31" i="2"/>
  <c r="I32" i="2"/>
  <c r="I33" i="2"/>
  <c r="I34" i="2"/>
  <c r="I36" i="2"/>
  <c r="I38" i="2"/>
  <c r="I39" i="2"/>
  <c r="I41" i="2"/>
  <c r="I42" i="2"/>
  <c r="I45" i="2"/>
  <c r="J22" i="2"/>
  <c r="F44" i="2"/>
  <c r="J44" i="2" s="1"/>
  <c r="F40" i="2"/>
  <c r="J40" i="2" s="1"/>
  <c r="F37" i="2"/>
  <c r="F35" i="2"/>
  <c r="F30" i="2"/>
  <c r="F19" i="2"/>
  <c r="F9" i="2" l="1"/>
  <c r="J35" i="2"/>
  <c r="H17" i="4"/>
  <c r="H16" i="4"/>
  <c r="G17" i="4"/>
  <c r="G16" i="4"/>
  <c r="E17" i="4"/>
  <c r="E16" i="4"/>
  <c r="H9" i="4"/>
  <c r="G9" i="4"/>
  <c r="E9" i="4"/>
  <c r="D6" i="4"/>
  <c r="F17" i="4" s="1"/>
  <c r="C6" i="4"/>
  <c r="B6" i="4"/>
  <c r="E44" i="2"/>
  <c r="E40" i="2"/>
  <c r="E37" i="2"/>
  <c r="E35" i="2"/>
  <c r="E30" i="2"/>
  <c r="E19" i="2"/>
  <c r="E11" i="2"/>
  <c r="D19" i="2"/>
  <c r="E10" i="4"/>
  <c r="E11" i="4"/>
  <c r="E13" i="4"/>
  <c r="E14" i="4"/>
  <c r="E15" i="4"/>
  <c r="E18" i="4"/>
  <c r="E19" i="4"/>
  <c r="H11" i="4"/>
  <c r="H13" i="4"/>
  <c r="H14" i="4"/>
  <c r="H15" i="4"/>
  <c r="H18" i="4"/>
  <c r="H19" i="4"/>
  <c r="H10" i="4"/>
  <c r="J19" i="2"/>
  <c r="J21" i="2"/>
  <c r="J26" i="2"/>
  <c r="J30" i="2"/>
  <c r="J37" i="2"/>
  <c r="J11" i="2"/>
  <c r="G7" i="4"/>
  <c r="G10" i="4"/>
  <c r="G11" i="4"/>
  <c r="G12" i="4"/>
  <c r="G13" i="4"/>
  <c r="G14" i="4"/>
  <c r="G15" i="4"/>
  <c r="G18" i="4"/>
  <c r="G19" i="4"/>
  <c r="F15" i="4"/>
  <c r="D44" i="2"/>
  <c r="D40" i="2"/>
  <c r="D37" i="2"/>
  <c r="D35" i="2"/>
  <c r="H6" i="4"/>
  <c r="F14" i="4"/>
  <c r="G28" i="2" l="1"/>
  <c r="G27" i="2"/>
  <c r="G23" i="2"/>
  <c r="G20" i="2"/>
  <c r="G34" i="2"/>
  <c r="G24" i="2"/>
  <c r="G11" i="2"/>
  <c r="G29" i="2"/>
  <c r="F18" i="4"/>
  <c r="E6" i="4"/>
  <c r="G6" i="4"/>
  <c r="F12" i="4"/>
  <c r="F19" i="4"/>
  <c r="G44" i="2"/>
  <c r="G41" i="2"/>
  <c r="G39" i="2"/>
  <c r="G37" i="2"/>
  <c r="G35" i="2"/>
  <c r="G33" i="2"/>
  <c r="G31" i="2"/>
  <c r="G25" i="2"/>
  <c r="G21" i="2"/>
  <c r="G18" i="2"/>
  <c r="G16" i="2"/>
  <c r="G14" i="2"/>
  <c r="G12" i="2"/>
  <c r="G45" i="2"/>
  <c r="G42" i="2"/>
  <c r="G40" i="2"/>
  <c r="G38" i="2"/>
  <c r="G36" i="2"/>
  <c r="G32" i="2"/>
  <c r="G30" i="2"/>
  <c r="G26" i="2"/>
  <c r="G19" i="2"/>
  <c r="G17" i="2"/>
  <c r="G15" i="2"/>
  <c r="G13" i="2"/>
  <c r="H44" i="2"/>
  <c r="I44" i="2"/>
  <c r="I40" i="2"/>
  <c r="H40" i="2"/>
  <c r="I37" i="2"/>
  <c r="H35" i="2"/>
  <c r="I35" i="2"/>
  <c r="H30" i="2"/>
  <c r="I30" i="2"/>
  <c r="H26" i="2"/>
  <c r="I26" i="2"/>
  <c r="H21" i="2"/>
  <c r="I21" i="2"/>
  <c r="H19" i="2"/>
  <c r="I19" i="2"/>
  <c r="H11" i="2"/>
  <c r="I11" i="2"/>
  <c r="E9" i="2"/>
  <c r="D9" i="2"/>
  <c r="J9" i="2"/>
  <c r="F10" i="4"/>
  <c r="F11" i="4"/>
  <c r="F6" i="4"/>
  <c r="F9" i="4"/>
  <c r="F13" i="4"/>
  <c r="F16" i="4"/>
  <c r="I9" i="2" l="1"/>
  <c r="H9" i="2"/>
</calcChain>
</file>

<file path=xl/sharedStrings.xml><?xml version="1.0" encoding="utf-8"?>
<sst xmlns="http://schemas.openxmlformats.org/spreadsheetml/2006/main" count="116" uniqueCount="111">
  <si>
    <t>Всего</t>
  </si>
  <si>
    <t>в том числе:</t>
  </si>
  <si>
    <t>отклонение показателей исполнения бюджета за 2012 год относительно уточненного плана</t>
  </si>
  <si>
    <t>сумма</t>
  </si>
  <si>
    <t>Наименование показателя</t>
  </si>
  <si>
    <t>Кассовое исполнение за 2012 год. (ф.0503117)</t>
  </si>
  <si>
    <t xml:space="preserve"> -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</si>
  <si>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</si>
  <si>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</si>
  <si>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</si>
  <si>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</si>
  <si>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</si>
  <si>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</si>
  <si>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Транспорт (воздушный и автотранспорт)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</si>
  <si>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</si>
  <si>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</si>
  <si>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</si>
  <si>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</si>
  <si>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</si>
  <si>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</si>
  <si>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</si>
  <si>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</si>
  <si>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</si>
  <si>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</si>
  <si>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Доля в сумме расходов, %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</si>
  <si>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</si>
  <si>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</si>
  <si>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</si>
  <si>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</si>
  <si>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</si>
  <si>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</si>
  <si>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</si>
  <si>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</si>
  <si>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</si>
  <si>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Функционирование высшего должностного лица муниципального образования</t>
  </si>
  <si>
    <t>Функционирование представительных органов  муниципальных образований</t>
  </si>
  <si>
    <t>Функционирование  исполнительных органов  власти  местных администраций</t>
  </si>
  <si>
    <t>Обеспечение деятельности  органов финансово-бюджетного контроля</t>
  </si>
  <si>
    <t>СРАВНИТЕЛЬНАЯ ТАБЛИЦА ПО РАСХОДАМ БЮДЖЕТА В РАЗРЕЗЕ ВИДОВ РАСХОДОВ</t>
  </si>
  <si>
    <t>Таблица 3 (тыс.руб.)</t>
  </si>
  <si>
    <t>Наименование</t>
  </si>
  <si>
    <t>005 Социальные выплаты</t>
  </si>
  <si>
    <t>006 Субсидии юридическим лицам</t>
  </si>
  <si>
    <t>013 Прочие расходы</t>
  </si>
  <si>
    <t>023 Мероприятия по поддержке и развитию культуры</t>
  </si>
  <si>
    <t>500 Выполнение функций органами местного самоуправления</t>
  </si>
  <si>
    <t xml:space="preserve">640 Обеспечение функций казенными учреждениями </t>
  </si>
  <si>
    <t>017 Иные межбюджетные трансферты</t>
  </si>
  <si>
    <t>079 Мероприятия в области физической культуры и спорта</t>
  </si>
  <si>
    <t>исполнение   %</t>
  </si>
  <si>
    <t xml:space="preserve">Проведение выборов главы и представительных органов </t>
  </si>
  <si>
    <t xml:space="preserve"> %</t>
  </si>
  <si>
    <t>001 Выполнение функций бюджетными учреждениями</t>
  </si>
  <si>
    <t>ПРИЛОЖЕНИЕ № 2 к заключению по результатам проведения внешней проверки годового отчета об исполнении бюджета МО "Тельвисочный  сельсовет" НАО за 2012 год</t>
  </si>
  <si>
    <t>Бюджетные назначения, утвержденные Решением Совета от 30.12.2011 № 02)</t>
  </si>
  <si>
    <t>Уточненный план на 2012 год  (решение от 28.12.2012 № 02)</t>
  </si>
  <si>
    <t>003 Бюджетные инвестиции</t>
  </si>
  <si>
    <t>447 Проведение оздоровительных и других мероприятий для детей и молодежи</t>
  </si>
  <si>
    <t>Тыс.руб.</t>
  </si>
  <si>
    <t>доля в сумме расходов, %</t>
  </si>
  <si>
    <t>процент исполнения</t>
  </si>
  <si>
    <t>отклонение показателей кассового исполнения от плана</t>
  </si>
  <si>
    <t>Темп роста, %</t>
  </si>
  <si>
    <t>СРАВНИТЕЛЬНАЯ ТАБЛИЦА ПО РАСХОДАМ БЮДЖЕТА В РАЗРЕЗЕ РАЗДЕЛОВ (ПОДРАЗДЕЛОВ)</t>
  </si>
  <si>
    <t>ВСЕГО</t>
  </si>
  <si>
    <t xml:space="preserve">Общегосударственные вопросы </t>
  </si>
  <si>
    <t>Раздел/   подраздел</t>
  </si>
  <si>
    <t>01 00</t>
  </si>
  <si>
    <t>01 02</t>
  </si>
  <si>
    <t>11 02</t>
  </si>
  <si>
    <t>01 03</t>
  </si>
  <si>
    <t>01 04</t>
  </si>
  <si>
    <t>01 06</t>
  </si>
  <si>
    <t>01 07</t>
  </si>
  <si>
    <t>01 11</t>
  </si>
  <si>
    <t>01 13</t>
  </si>
  <si>
    <t>02 00</t>
  </si>
  <si>
    <t>02 03</t>
  </si>
  <si>
    <t>03 00</t>
  </si>
  <si>
    <t>03 09</t>
  </si>
  <si>
    <t>03 10</t>
  </si>
  <si>
    <t>04 00</t>
  </si>
  <si>
    <t>04 08</t>
  </si>
  <si>
    <t>05 00</t>
  </si>
  <si>
    <t>05 01</t>
  </si>
  <si>
    <t>05 02</t>
  </si>
  <si>
    <t>05 03</t>
  </si>
  <si>
    <t>05 05</t>
  </si>
  <si>
    <t>07 00</t>
  </si>
  <si>
    <t>07 07</t>
  </si>
  <si>
    <t>08 00</t>
  </si>
  <si>
    <t>08 01</t>
  </si>
  <si>
    <t>08 04</t>
  </si>
  <si>
    <t>10 00</t>
  </si>
  <si>
    <t>10 01</t>
  </si>
  <si>
    <t>10 03</t>
  </si>
  <si>
    <t>11 00</t>
  </si>
  <si>
    <t>11 01</t>
  </si>
  <si>
    <t>10 04</t>
  </si>
  <si>
    <t>Охрана семьи и детства</t>
  </si>
  <si>
    <t>04 09</t>
  </si>
  <si>
    <t>04 12</t>
  </si>
  <si>
    <t>Другие вопросы в области национальной экономики</t>
  </si>
  <si>
    <t>03 14</t>
  </si>
  <si>
    <t>Другие вопросы в области национальной безопасности и правоохранительной деятельности</t>
  </si>
  <si>
    <t>ПРИЛОЖЕНИЕ № 2                                                  к заключению на годовой отчет об исполнении бюджета МО "Приморско-Куйский сельсовет" НАО                     за 2019 год</t>
  </si>
  <si>
    <t xml:space="preserve">Кассовое исполнение за 2018 год. </t>
  </si>
  <si>
    <t>первоначальные (решение от 26.12.2018 № 18)</t>
  </si>
  <si>
    <t>Кассовое исполнение за 2019 год</t>
  </si>
  <si>
    <t>Утвержденные бюджетные назначения на 2019 год</t>
  </si>
  <si>
    <t>уточненные бюджетные назначения (решение от 27.12.2019 № 1 (73))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</si>
</sst>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0.0%"/>
    <numFmt numFmtId="166" formatCode="#,##0.0_ ;\-#,##0.0\ "/>
    <numFmt numFmtId="167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16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vertical="center" wrapText="1"/>
    </xf>
    <xf numFmtId="164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6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1" xfId="2" applyNumberFormat="1" applyFont="1" applyFill="1" applyBorder="1" applyAlignment="1" applyProtection="1">
      <alignment horizontal="center" vertical="center"/>
      <protection locked="0"/>
    </xf>
    <xf numFmtId="165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vertical="center" wrapText="1"/>
    </xf>
    <xf numFmtId="164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wrapText="1"/>
    </xf>
    <xf numFmtId="0" fontId="15" fillId="0" borderId="1" xfId="0" applyFont="1" applyBorder="1" applyAlignment="1">
      <alignment horizontal="justify" vertical="center" wrapText="1"/>
    </xf>
    <xf numFmtId="165" fontId="4" fillId="0" borderId="1" xfId="1" applyNumberFormat="1" applyFont="1" applyBorder="1" applyAlignment="1" applyProtection="1">
      <alignment horizontal="right" vertical="center" wrapText="1"/>
      <protection locked="0"/>
    </xf>
    <xf numFmtId="164" fontId="4" fillId="0" borderId="1" xfId="0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4" fillId="0" borderId="1" xfId="0" applyNumberFormat="1" applyFont="1" applyBorder="1" applyAlignment="1" applyProtection="1">
      <alignment horizontal="right" vertical="center" wrapText="1"/>
      <protection locked="0"/>
    </xf>
    <xf numFmtId="9" fontId="4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165" fontId="2" fillId="0" borderId="1" xfId="1" applyNumberFormat="1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>
      <alignment horizontal="right" vertical="center"/>
    </xf>
    <xf numFmtId="0" fontId="16" fillId="0" borderId="1" xfId="0" applyFont="1" applyBorder="1"/>
    <xf numFmtId="166" fontId="4" fillId="0" borderId="1" xfId="2" applyNumberFormat="1" applyFont="1" applyBorder="1" applyAlignment="1" applyProtection="1">
      <alignment horizontal="right" vertical="center"/>
      <protection locked="0"/>
    </xf>
    <xf numFmtId="166" fontId="2" fillId="0" borderId="1" xfId="2" applyNumberFormat="1" applyFont="1" applyBorder="1" applyAlignment="1" applyProtection="1">
      <alignment horizontal="right" vertical="center" wrapText="1"/>
      <protection locked="0"/>
    </xf>
    <xf numFmtId="166" fontId="4" fillId="0" borderId="1" xfId="2" applyNumberFormat="1" applyFont="1" applyBorder="1" applyAlignment="1" applyProtection="1">
      <alignment horizontal="right" vertical="center" wrapText="1"/>
      <protection locked="0"/>
    </xf>
    <xf numFmtId="166" fontId="9" fillId="0" borderId="1" xfId="2" applyNumberFormat="1" applyFont="1" applyBorder="1" applyAlignment="1" applyProtection="1">
      <alignment horizontal="right" vertical="center" wrapText="1"/>
      <protection locked="0"/>
    </xf>
    <xf numFmtId="167" fontId="4" fillId="0" borderId="1" xfId="2" applyNumberFormat="1" applyFont="1" applyBorder="1" applyAlignment="1" applyProtection="1">
      <alignment horizontal="right" vertical="center"/>
      <protection locked="0"/>
    </xf>
    <xf numFmtId="167" fontId="2" fillId="0" borderId="1" xfId="2" applyNumberFormat="1" applyFont="1" applyBorder="1" applyAlignment="1" applyProtection="1">
      <alignment vertical="center" wrapText="1"/>
      <protection locked="0"/>
    </xf>
    <xf numFmtId="167" fontId="4" fillId="0" borderId="1" xfId="2" applyNumberFormat="1" applyFont="1" applyBorder="1" applyAlignment="1" applyProtection="1">
      <alignment horizontal="right" vertical="center" wrapText="1"/>
      <protection locked="0"/>
    </xf>
    <xf numFmtId="167" fontId="2" fillId="0" borderId="1" xfId="2" applyNumberFormat="1" applyFont="1" applyBorder="1" applyAlignment="1" applyProtection="1">
      <alignment horizontal="right" vertical="center" wrapText="1"/>
      <protection locked="0"/>
    </xf>
    <xf numFmtId="166" fontId="2" fillId="0" borderId="1" xfId="2" applyNumberFormat="1" applyFont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3" fillId="2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9" customWidth="1"/>
    <col min="2" max="2" width="76.28515625" customWidth="1"/>
    <col min="3" max="3" width="15" customWidth="1"/>
    <col min="4" max="4" width="15.7109375" customWidth="1"/>
    <col min="5" max="5" width="14.42578125" customWidth="1"/>
    <col min="6" max="6" width="14.28515625" customWidth="1"/>
    <col min="7" max="7" width="11.5703125" customWidth="1"/>
    <col min="8" max="8" width="12" customWidth="1"/>
    <col min="9" max="9" width="12.7109375" customWidth="1"/>
    <col min="10" max="10" width="13" customWidth="1"/>
  </cols>
  <sheetData>
    <row r="1" spans="1:10" ht="4.5" customHeight="1" x14ac:dyDescent="0.25"/>
    <row r="2" spans="1:10" ht="59.25" customHeight="1" x14ac:dyDescent="0.25">
      <c r="B2" s="60"/>
      <c r="C2" s="60"/>
      <c r="D2" s="60"/>
      <c r="E2" s="2"/>
      <c r="F2" s="2"/>
      <c r="G2" s="66" t="s">
        <v>105</v>
      </c>
      <c r="H2" s="66"/>
      <c r="I2" s="66"/>
      <c r="J2" s="66"/>
    </row>
    <row r="3" spans="1:10" ht="19.5" customHeight="1" x14ac:dyDescent="0.3">
      <c r="B3" s="27"/>
      <c r="C3" s="2"/>
      <c r="D3" s="2"/>
      <c r="E3" s="2"/>
      <c r="F3" s="2"/>
      <c r="G3" s="2"/>
      <c r="H3" s="26"/>
      <c r="I3" s="60"/>
      <c r="J3" s="61"/>
    </row>
    <row r="4" spans="1:10" ht="10.5" hidden="1" customHeight="1" x14ac:dyDescent="0.25">
      <c r="B4" s="3"/>
      <c r="C4" s="2"/>
      <c r="D4" s="2"/>
      <c r="E4" s="2"/>
      <c r="F4" s="2"/>
      <c r="G4" s="2"/>
      <c r="H4" s="2"/>
      <c r="I4" s="2"/>
      <c r="J4" s="2"/>
    </row>
    <row r="5" spans="1:10" ht="16.5" x14ac:dyDescent="0.25">
      <c r="B5" s="72" t="s">
        <v>63</v>
      </c>
      <c r="C5" s="72"/>
      <c r="D5" s="72"/>
      <c r="E5" s="72"/>
      <c r="F5" s="72"/>
      <c r="G5" s="72"/>
      <c r="H5" s="72"/>
      <c r="I5" s="72"/>
      <c r="J5" s="72"/>
    </row>
    <row r="6" spans="1:10" ht="15" customHeight="1" x14ac:dyDescent="0.25">
      <c r="B6" s="3"/>
      <c r="C6" s="2"/>
      <c r="D6" s="2"/>
      <c r="E6" s="2"/>
      <c r="F6" s="2"/>
      <c r="G6" s="2"/>
      <c r="H6" s="2"/>
      <c r="I6" s="73" t="s">
        <v>58</v>
      </c>
      <c r="J6" s="73"/>
    </row>
    <row r="7" spans="1:10" ht="30.75" customHeight="1" x14ac:dyDescent="0.25">
      <c r="A7" s="67" t="s">
        <v>66</v>
      </c>
      <c r="B7" s="70" t="s">
        <v>4</v>
      </c>
      <c r="C7" s="75" t="s">
        <v>106</v>
      </c>
      <c r="D7" s="62" t="s">
        <v>109</v>
      </c>
      <c r="E7" s="63"/>
      <c r="F7" s="64" t="s">
        <v>108</v>
      </c>
      <c r="G7" s="65"/>
      <c r="H7" s="65"/>
      <c r="I7" s="65"/>
      <c r="J7" s="70" t="s">
        <v>62</v>
      </c>
    </row>
    <row r="8" spans="1:10" ht="75.75" customHeight="1" x14ac:dyDescent="0.25">
      <c r="A8" s="68"/>
      <c r="B8" s="74"/>
      <c r="C8" s="76"/>
      <c r="D8" s="57" t="s">
        <v>107</v>
      </c>
      <c r="E8" s="58" t="s">
        <v>110</v>
      </c>
      <c r="F8" s="59" t="s">
        <v>3</v>
      </c>
      <c r="G8" s="59" t="s">
        <v>59</v>
      </c>
      <c r="H8" s="59" t="s">
        <v>60</v>
      </c>
      <c r="I8" s="59" t="s">
        <v>61</v>
      </c>
      <c r="J8" s="71"/>
    </row>
    <row r="9" spans="1:10" x14ac:dyDescent="0.25">
      <c r="A9" s="69"/>
      <c r="B9" s="32" t="s">
        <v>64</v>
      </c>
      <c r="C9" s="46">
        <f>C11+C19+C21+C26+C30+C35+C37+C40+C44</f>
        <v>52166.100000000006</v>
      </c>
      <c r="D9" s="50">
        <f>D11+D19+D21+D26+D30+D35+D37+D40+D44</f>
        <v>44374.3</v>
      </c>
      <c r="E9" s="46">
        <f>E11+E19+E21+E26+E30+E35+E37+E40+E44</f>
        <v>60384.799999999996</v>
      </c>
      <c r="F9" s="46">
        <f>F11+F19+F21+F26+F30+F35+F37+F40+F44</f>
        <v>57357.000000000007</v>
      </c>
      <c r="G9" s="38">
        <v>1</v>
      </c>
      <c r="H9" s="33">
        <f>F9/E9</f>
        <v>0.94985824247161554</v>
      </c>
      <c r="I9" s="34">
        <f t="shared" ref="I9:I45" si="0">F9-E9</f>
        <v>-3027.7999999999884</v>
      </c>
      <c r="J9" s="35">
        <f>F9/C9</f>
        <v>1.0995071511958916</v>
      </c>
    </row>
    <row r="10" spans="1:10" ht="12" customHeight="1" x14ac:dyDescent="0.25">
      <c r="A10" s="69"/>
      <c r="B10" s="29" t="s">
        <v>1</v>
      </c>
      <c r="C10" s="47"/>
      <c r="D10" s="51"/>
      <c r="E10" s="54"/>
      <c r="F10" s="54"/>
      <c r="G10" s="37"/>
      <c r="H10" s="33"/>
      <c r="I10" s="34">
        <f t="shared" si="0"/>
        <v>0</v>
      </c>
      <c r="J10" s="36"/>
    </row>
    <row r="11" spans="1:10" ht="18" customHeight="1" x14ac:dyDescent="0.25">
      <c r="A11" s="40" t="s">
        <v>67</v>
      </c>
      <c r="B11" s="30" t="s">
        <v>65</v>
      </c>
      <c r="C11" s="48">
        <f>C12+C13+C14+C15+C16+C17+C18</f>
        <v>21366.000000000004</v>
      </c>
      <c r="D11" s="52">
        <f>D12+D13+D14+D15+D16+D17+D18</f>
        <v>19676.400000000001</v>
      </c>
      <c r="E11" s="48">
        <f>E12+E13+E14+E15+E16+E17+E18</f>
        <v>19800.300000000003</v>
      </c>
      <c r="F11" s="48">
        <f>F12+F13+F14+F15+F16+F17+F18</f>
        <v>19707.200000000004</v>
      </c>
      <c r="G11" s="37">
        <f>F11/F9</f>
        <v>0.34358840246177452</v>
      </c>
      <c r="H11" s="33">
        <f t="shared" ref="H11:H17" si="1">F11/E11</f>
        <v>0.99529805103963076</v>
      </c>
      <c r="I11" s="34">
        <f t="shared" si="0"/>
        <v>-93.099999999998545</v>
      </c>
      <c r="J11" s="35">
        <f t="shared" ref="J11:J16" si="2">F11/C11</f>
        <v>0.92236263221941406</v>
      </c>
    </row>
    <row r="12" spans="1:10" ht="24.75" customHeight="1" x14ac:dyDescent="0.25">
      <c r="A12" s="41" t="s">
        <v>68</v>
      </c>
      <c r="B12" s="28" t="s">
        <v>34</v>
      </c>
      <c r="C12" s="47">
        <v>3616.3</v>
      </c>
      <c r="D12" s="53">
        <v>2424.9</v>
      </c>
      <c r="E12" s="47">
        <v>2576.8000000000002</v>
      </c>
      <c r="F12" s="47">
        <v>2576.8000000000002</v>
      </c>
      <c r="G12" s="42">
        <f>F12/F9</f>
        <v>4.4925641159753817E-2</v>
      </c>
      <c r="H12" s="43">
        <f t="shared" si="1"/>
        <v>1</v>
      </c>
      <c r="I12" s="55">
        <f>F12-E12</f>
        <v>0</v>
      </c>
      <c r="J12" s="36">
        <f t="shared" si="2"/>
        <v>0.71255150291734648</v>
      </c>
    </row>
    <row r="13" spans="1:10" ht="20.25" customHeight="1" x14ac:dyDescent="0.25">
      <c r="A13" s="41" t="s">
        <v>70</v>
      </c>
      <c r="B13" s="28" t="s">
        <v>35</v>
      </c>
      <c r="C13" s="47">
        <v>2209.8000000000002</v>
      </c>
      <c r="D13" s="53">
        <v>290</v>
      </c>
      <c r="E13" s="47">
        <v>315.60000000000002</v>
      </c>
      <c r="F13" s="47">
        <v>315.60000000000002</v>
      </c>
      <c r="G13" s="42">
        <f>F13/F9</f>
        <v>5.5023798315811494E-3</v>
      </c>
      <c r="H13" s="43">
        <f t="shared" si="1"/>
        <v>1</v>
      </c>
      <c r="I13" s="55">
        <f t="shared" si="0"/>
        <v>0</v>
      </c>
      <c r="J13" s="36">
        <f t="shared" si="2"/>
        <v>0.14281835460222644</v>
      </c>
    </row>
    <row r="14" spans="1:10" ht="18" customHeight="1" x14ac:dyDescent="0.25">
      <c r="A14" s="41" t="s">
        <v>71</v>
      </c>
      <c r="B14" s="28" t="s">
        <v>36</v>
      </c>
      <c r="C14" s="47">
        <v>13006.2</v>
      </c>
      <c r="D14" s="53">
        <v>15395.9</v>
      </c>
      <c r="E14" s="49">
        <v>15114.3</v>
      </c>
      <c r="F14" s="47">
        <v>15061.2</v>
      </c>
      <c r="G14" s="42">
        <f>F14/F9</f>
        <v>0.26258695538469584</v>
      </c>
      <c r="H14" s="43">
        <f t="shared" si="1"/>
        <v>0.99648677080645487</v>
      </c>
      <c r="I14" s="44">
        <f t="shared" si="0"/>
        <v>-53.099999999998545</v>
      </c>
      <c r="J14" s="36">
        <f t="shared" si="2"/>
        <v>1.1580015684827236</v>
      </c>
    </row>
    <row r="15" spans="1:10" ht="21" customHeight="1" x14ac:dyDescent="0.25">
      <c r="A15" s="41" t="s">
        <v>72</v>
      </c>
      <c r="B15" s="28" t="s">
        <v>37</v>
      </c>
      <c r="C15" s="47">
        <v>463.9</v>
      </c>
      <c r="D15" s="53">
        <v>463.9</v>
      </c>
      <c r="E15" s="47">
        <v>463.9</v>
      </c>
      <c r="F15" s="47">
        <v>463.9</v>
      </c>
      <c r="G15" s="42">
        <f>F15/F9</f>
        <v>8.0879404431891469E-3</v>
      </c>
      <c r="H15" s="43">
        <f t="shared" si="1"/>
        <v>1</v>
      </c>
      <c r="I15" s="55">
        <f t="shared" si="0"/>
        <v>0</v>
      </c>
      <c r="J15" s="36">
        <f t="shared" si="2"/>
        <v>1</v>
      </c>
    </row>
    <row r="16" spans="1:10" ht="15.75" customHeight="1" x14ac:dyDescent="0.25">
      <c r="A16" s="41" t="s">
        <v>73</v>
      </c>
      <c r="B16" s="28" t="s">
        <v>50</v>
      </c>
      <c r="C16" s="47">
        <v>460</v>
      </c>
      <c r="D16" s="53">
        <v>0</v>
      </c>
      <c r="E16" s="47">
        <v>0</v>
      </c>
      <c r="F16" s="47">
        <v>0</v>
      </c>
      <c r="G16" s="42">
        <f>F16/F9</f>
        <v>0</v>
      </c>
      <c r="H16" s="43">
        <v>0</v>
      </c>
      <c r="I16" s="55">
        <f t="shared" si="0"/>
        <v>0</v>
      </c>
      <c r="J16" s="36">
        <f t="shared" si="2"/>
        <v>0</v>
      </c>
    </row>
    <row r="17" spans="1:10" x14ac:dyDescent="0.25">
      <c r="A17" s="41" t="s">
        <v>74</v>
      </c>
      <c r="B17" s="28" t="s">
        <v>7</v>
      </c>
      <c r="C17" s="47">
        <v>0</v>
      </c>
      <c r="D17" s="53">
        <v>100</v>
      </c>
      <c r="E17" s="47">
        <v>40</v>
      </c>
      <c r="F17" s="47">
        <v>0</v>
      </c>
      <c r="G17" s="42">
        <f>F17/F9</f>
        <v>0</v>
      </c>
      <c r="H17" s="43">
        <f t="shared" si="1"/>
        <v>0</v>
      </c>
      <c r="I17" s="44">
        <f t="shared" si="0"/>
        <v>-40</v>
      </c>
      <c r="J17" s="36">
        <v>0</v>
      </c>
    </row>
    <row r="18" spans="1:10" ht="16.5" customHeight="1" x14ac:dyDescent="0.25">
      <c r="A18" s="41" t="s">
        <v>75</v>
      </c>
      <c r="B18" s="28" t="s">
        <v>8</v>
      </c>
      <c r="C18" s="47">
        <v>1609.8</v>
      </c>
      <c r="D18" s="53">
        <v>1001.7</v>
      </c>
      <c r="E18" s="49">
        <v>1289.7</v>
      </c>
      <c r="F18" s="47">
        <v>1289.7</v>
      </c>
      <c r="G18" s="42">
        <f>F18/F9</f>
        <v>2.2485485642554526E-2</v>
      </c>
      <c r="H18" s="43">
        <f t="shared" ref="H18:H42" si="3">F18/E18</f>
        <v>1</v>
      </c>
      <c r="I18" s="44">
        <f t="shared" si="0"/>
        <v>0</v>
      </c>
      <c r="J18" s="36">
        <f>F18/C18</f>
        <v>0.80115542303391729</v>
      </c>
    </row>
    <row r="19" spans="1:10" ht="18" customHeight="1" x14ac:dyDescent="0.25">
      <c r="A19" s="40" t="s">
        <v>76</v>
      </c>
      <c r="B19" s="30" t="s">
        <v>25</v>
      </c>
      <c r="C19" s="48">
        <f>C20</f>
        <v>152.6</v>
      </c>
      <c r="D19" s="52">
        <f>D20</f>
        <v>150.9</v>
      </c>
      <c r="E19" s="48">
        <f>E20</f>
        <v>323.5</v>
      </c>
      <c r="F19" s="48">
        <f>F20</f>
        <v>323.5</v>
      </c>
      <c r="G19" s="37">
        <f>F19/F9</f>
        <v>5.6401136740066591E-3</v>
      </c>
      <c r="H19" s="33">
        <f t="shared" si="3"/>
        <v>1</v>
      </c>
      <c r="I19" s="56">
        <f t="shared" si="0"/>
        <v>0</v>
      </c>
      <c r="J19" s="35">
        <f>F19/C19</f>
        <v>2.1199213630406293</v>
      </c>
    </row>
    <row r="20" spans="1:10" ht="18.75" customHeight="1" x14ac:dyDescent="0.25">
      <c r="A20" s="41" t="s">
        <v>77</v>
      </c>
      <c r="B20" s="28" t="s">
        <v>9</v>
      </c>
      <c r="C20" s="47">
        <v>152.6</v>
      </c>
      <c r="D20" s="53">
        <v>150.9</v>
      </c>
      <c r="E20" s="47">
        <v>323.5</v>
      </c>
      <c r="F20" s="47">
        <v>323.5</v>
      </c>
      <c r="G20" s="42">
        <f>F20/F9</f>
        <v>5.6401136740066591E-3</v>
      </c>
      <c r="H20" s="43">
        <f t="shared" si="3"/>
        <v>1</v>
      </c>
      <c r="I20" s="55">
        <f t="shared" si="0"/>
        <v>0</v>
      </c>
      <c r="J20" s="36">
        <f>F20/C20</f>
        <v>2.1199213630406293</v>
      </c>
    </row>
    <row r="21" spans="1:10" ht="16.5" customHeight="1" x14ac:dyDescent="0.25">
      <c r="A21" s="40" t="s">
        <v>78</v>
      </c>
      <c r="B21" s="31" t="s">
        <v>32</v>
      </c>
      <c r="C21" s="48">
        <f>C22+C23+C25+C24</f>
        <v>1668.3</v>
      </c>
      <c r="D21" s="52">
        <f>D22+D23+D25+D24</f>
        <v>2163.6999999999998</v>
      </c>
      <c r="E21" s="48">
        <f>E22+E23+E25+E24</f>
        <v>2110.3000000000002</v>
      </c>
      <c r="F21" s="48">
        <f>F22+F23+F25+F24</f>
        <v>2038.9</v>
      </c>
      <c r="G21" s="37">
        <f>F21/F9</f>
        <v>3.5547535610300399E-2</v>
      </c>
      <c r="H21" s="33">
        <f t="shared" si="3"/>
        <v>0.96616594796948296</v>
      </c>
      <c r="I21" s="34">
        <f t="shared" si="0"/>
        <v>-71.400000000000091</v>
      </c>
      <c r="J21" s="35">
        <f>F21/C21</f>
        <v>1.2221423005454655</v>
      </c>
    </row>
    <row r="22" spans="1:10" ht="18" hidden="1" customHeight="1" x14ac:dyDescent="0.25">
      <c r="A22" s="41" t="s">
        <v>69</v>
      </c>
      <c r="B22" s="28" t="s">
        <v>10</v>
      </c>
      <c r="C22" s="47">
        <v>0</v>
      </c>
      <c r="D22" s="53">
        <v>0</v>
      </c>
      <c r="E22" s="47">
        <v>0</v>
      </c>
      <c r="F22" s="47">
        <v>0</v>
      </c>
      <c r="G22" s="37">
        <f t="shared" ref="G22" si="4">F22/F20</f>
        <v>0</v>
      </c>
      <c r="H22" s="33" t="e">
        <f t="shared" si="3"/>
        <v>#DIV/0!</v>
      </c>
      <c r="I22" s="34">
        <f t="shared" si="0"/>
        <v>0</v>
      </c>
      <c r="J22" s="36" t="e">
        <f t="shared" ref="J22" si="5">F22/C22-100%</f>
        <v>#DIV/0!</v>
      </c>
    </row>
    <row r="23" spans="1:10" ht="30.75" customHeight="1" x14ac:dyDescent="0.25">
      <c r="A23" s="41" t="s">
        <v>79</v>
      </c>
      <c r="B23" s="28" t="s">
        <v>11</v>
      </c>
      <c r="C23" s="47">
        <v>1332.1</v>
      </c>
      <c r="D23" s="53">
        <v>1712</v>
      </c>
      <c r="E23" s="47">
        <v>1712</v>
      </c>
      <c r="F23" s="47">
        <v>1646.1</v>
      </c>
      <c r="G23" s="42">
        <f>F23/F9</f>
        <v>2.8699199748940838E-2</v>
      </c>
      <c r="H23" s="43">
        <f t="shared" si="3"/>
        <v>0.96150700934579436</v>
      </c>
      <c r="I23" s="44">
        <f t="shared" si="0"/>
        <v>-65.900000000000091</v>
      </c>
      <c r="J23" s="36">
        <f>F23/C23</f>
        <v>1.2357180391862472</v>
      </c>
    </row>
    <row r="24" spans="1:10" ht="18.75" customHeight="1" x14ac:dyDescent="0.25">
      <c r="A24" s="41" t="s">
        <v>80</v>
      </c>
      <c r="B24" s="28" t="s">
        <v>12</v>
      </c>
      <c r="C24" s="47">
        <v>312.2</v>
      </c>
      <c r="D24" s="53">
        <v>370</v>
      </c>
      <c r="E24" s="49">
        <v>361.4</v>
      </c>
      <c r="F24" s="47">
        <v>361.4</v>
      </c>
      <c r="G24" s="42">
        <f>F24/F9</f>
        <v>6.3008874243771452E-3</v>
      </c>
      <c r="H24" s="43">
        <f t="shared" si="3"/>
        <v>1</v>
      </c>
      <c r="I24" s="55">
        <f t="shared" si="0"/>
        <v>0</v>
      </c>
      <c r="J24" s="36">
        <f>F24/C24</f>
        <v>1.1575912876361307</v>
      </c>
    </row>
    <row r="25" spans="1:10" x14ac:dyDescent="0.25">
      <c r="A25" s="41" t="s">
        <v>103</v>
      </c>
      <c r="B25" s="45" t="s">
        <v>104</v>
      </c>
      <c r="C25" s="49">
        <v>24</v>
      </c>
      <c r="D25" s="53">
        <v>81.7</v>
      </c>
      <c r="E25" s="47">
        <v>36.9</v>
      </c>
      <c r="F25" s="49">
        <v>31.4</v>
      </c>
      <c r="G25" s="42">
        <f>F25/F9</f>
        <v>5.4744843698240834E-4</v>
      </c>
      <c r="H25" s="43">
        <f t="shared" si="3"/>
        <v>0.85094850948509482</v>
      </c>
      <c r="I25" s="55">
        <f t="shared" si="0"/>
        <v>-5.5</v>
      </c>
      <c r="J25" s="36">
        <f>F25/C25</f>
        <v>1.3083333333333333</v>
      </c>
    </row>
    <row r="26" spans="1:10" ht="17.25" customHeight="1" x14ac:dyDescent="0.25">
      <c r="A26" s="40" t="s">
        <v>81</v>
      </c>
      <c r="B26" s="30" t="s">
        <v>26</v>
      </c>
      <c r="C26" s="48">
        <f>C27+C28+C29</f>
        <v>1545.4</v>
      </c>
      <c r="D26" s="52">
        <f>D27+D28+D29</f>
        <v>1349.8</v>
      </c>
      <c r="E26" s="48">
        <f>E27+E28+E29</f>
        <v>1618.6</v>
      </c>
      <c r="F26" s="48">
        <f>F27+F28+F29</f>
        <v>1614.4</v>
      </c>
      <c r="G26" s="37">
        <f>F26/F9</f>
        <v>2.8146520912878985E-2</v>
      </c>
      <c r="H26" s="33">
        <f t="shared" si="3"/>
        <v>0.99740516495737064</v>
      </c>
      <c r="I26" s="34">
        <f t="shared" si="0"/>
        <v>-4.1999999999998181</v>
      </c>
      <c r="J26" s="35">
        <f>F26/C26</f>
        <v>1.0446486346576938</v>
      </c>
    </row>
    <row r="27" spans="1:10" ht="17.25" hidden="1" customHeight="1" x14ac:dyDescent="0.25">
      <c r="A27" s="41" t="s">
        <v>82</v>
      </c>
      <c r="B27" s="28" t="s">
        <v>13</v>
      </c>
      <c r="C27" s="47">
        <v>0</v>
      </c>
      <c r="D27" s="53">
        <v>0</v>
      </c>
      <c r="E27" s="47">
        <v>0</v>
      </c>
      <c r="F27" s="47">
        <v>0</v>
      </c>
      <c r="G27" s="42">
        <f>F27/F9</f>
        <v>0</v>
      </c>
      <c r="H27" s="43">
        <v>0</v>
      </c>
      <c r="I27" s="55">
        <f t="shared" si="0"/>
        <v>0</v>
      </c>
      <c r="J27" s="36">
        <v>0</v>
      </c>
    </row>
    <row r="28" spans="1:10" ht="15.75" customHeight="1" x14ac:dyDescent="0.25">
      <c r="A28" s="41" t="s">
        <v>100</v>
      </c>
      <c r="B28" s="28" t="s">
        <v>14</v>
      </c>
      <c r="C28" s="47">
        <v>1545.4</v>
      </c>
      <c r="D28" s="53">
        <v>1299.8</v>
      </c>
      <c r="E28" s="47">
        <v>1618.6</v>
      </c>
      <c r="F28" s="47">
        <v>1614.4</v>
      </c>
      <c r="G28" s="42">
        <f>F28/F9</f>
        <v>2.8146520912878985E-2</v>
      </c>
      <c r="H28" s="43">
        <f t="shared" si="3"/>
        <v>0.99740516495737064</v>
      </c>
      <c r="I28" s="44">
        <f t="shared" si="0"/>
        <v>-4.1999999999998181</v>
      </c>
      <c r="J28" s="36">
        <f>F28/C28</f>
        <v>1.0446486346576938</v>
      </c>
    </row>
    <row r="29" spans="1:10" ht="15.75" customHeight="1" x14ac:dyDescent="0.25">
      <c r="A29" s="41" t="s">
        <v>101</v>
      </c>
      <c r="B29" s="28" t="s">
        <v>102</v>
      </c>
      <c r="C29" s="47">
        <v>0</v>
      </c>
      <c r="D29" s="53">
        <v>50</v>
      </c>
      <c r="E29" s="47">
        <v>0</v>
      </c>
      <c r="F29" s="47">
        <v>0</v>
      </c>
      <c r="G29" s="42">
        <f>F29/F9</f>
        <v>0</v>
      </c>
      <c r="H29" s="43">
        <v>0</v>
      </c>
      <c r="I29" s="55">
        <f t="shared" si="0"/>
        <v>0</v>
      </c>
      <c r="J29" s="36">
        <v>0</v>
      </c>
    </row>
    <row r="30" spans="1:10" x14ac:dyDescent="0.25">
      <c r="A30" s="40" t="s">
        <v>83</v>
      </c>
      <c r="B30" s="30" t="s">
        <v>27</v>
      </c>
      <c r="C30" s="48">
        <f>C31+C32+C33+C34</f>
        <v>22516.7</v>
      </c>
      <c r="D30" s="52">
        <f>D31+D32+D33+D34</f>
        <v>16299.099999999999</v>
      </c>
      <c r="E30" s="48">
        <f>E31+E32+E33+E34</f>
        <v>31586</v>
      </c>
      <c r="F30" s="48">
        <f>F31+F32+F33+F34</f>
        <v>28801.1</v>
      </c>
      <c r="G30" s="37">
        <f>F30/F9</f>
        <v>0.50213748975713501</v>
      </c>
      <c r="H30" s="33">
        <f t="shared" si="3"/>
        <v>0.91183119103400234</v>
      </c>
      <c r="I30" s="34">
        <f t="shared" si="0"/>
        <v>-2784.9000000000015</v>
      </c>
      <c r="J30" s="35">
        <f>F30/C30</f>
        <v>1.2790995128060505</v>
      </c>
    </row>
    <row r="31" spans="1:10" x14ac:dyDescent="0.25">
      <c r="A31" s="41" t="s">
        <v>84</v>
      </c>
      <c r="B31" s="28" t="s">
        <v>15</v>
      </c>
      <c r="C31" s="47">
        <v>718.5</v>
      </c>
      <c r="D31" s="53">
        <v>350</v>
      </c>
      <c r="E31" s="47">
        <v>1914.4</v>
      </c>
      <c r="F31" s="47">
        <v>1914.4</v>
      </c>
      <c r="G31" s="42">
        <f>F31/F9</f>
        <v>3.3376919992328745E-2</v>
      </c>
      <c r="H31" s="43">
        <f t="shared" si="3"/>
        <v>1</v>
      </c>
      <c r="I31" s="44">
        <f t="shared" si="0"/>
        <v>0</v>
      </c>
      <c r="J31" s="36">
        <f>F31/C31</f>
        <v>2.6644398051496174</v>
      </c>
    </row>
    <row r="32" spans="1:10" ht="15.75" customHeight="1" x14ac:dyDescent="0.25">
      <c r="A32" s="41" t="s">
        <v>85</v>
      </c>
      <c r="B32" s="28" t="s">
        <v>16</v>
      </c>
      <c r="C32" s="47">
        <v>13750</v>
      </c>
      <c r="D32" s="53">
        <v>7671.2</v>
      </c>
      <c r="E32" s="49">
        <v>9801.5</v>
      </c>
      <c r="F32" s="47">
        <v>9474.6</v>
      </c>
      <c r="G32" s="42">
        <f>F32/F9</f>
        <v>0.16518646372718238</v>
      </c>
      <c r="H32" s="43">
        <f t="shared" si="3"/>
        <v>0.96664796204662551</v>
      </c>
      <c r="I32" s="44">
        <f t="shared" si="0"/>
        <v>-326.89999999999964</v>
      </c>
      <c r="J32" s="36">
        <f t="shared" ref="J32:J42" si="6">F32/C32</f>
        <v>0.68906181818181822</v>
      </c>
    </row>
    <row r="33" spans="1:10" ht="16.5" customHeight="1" x14ac:dyDescent="0.25">
      <c r="A33" s="41" t="s">
        <v>86</v>
      </c>
      <c r="B33" s="28" t="s">
        <v>17</v>
      </c>
      <c r="C33" s="47">
        <v>6909.3</v>
      </c>
      <c r="D33" s="53">
        <v>6835.1</v>
      </c>
      <c r="E33" s="49">
        <v>12575</v>
      </c>
      <c r="F33" s="47">
        <v>10958</v>
      </c>
      <c r="G33" s="42">
        <f>F33/F9</f>
        <v>0.19104904370870163</v>
      </c>
      <c r="H33" s="43">
        <f t="shared" si="3"/>
        <v>0.87141153081510936</v>
      </c>
      <c r="I33" s="44">
        <f t="shared" si="0"/>
        <v>-1617</v>
      </c>
      <c r="J33" s="36">
        <f t="shared" si="6"/>
        <v>1.5859783190771857</v>
      </c>
    </row>
    <row r="34" spans="1:10" ht="19.5" customHeight="1" x14ac:dyDescent="0.25">
      <c r="A34" s="41" t="s">
        <v>87</v>
      </c>
      <c r="B34" s="28" t="s">
        <v>18</v>
      </c>
      <c r="C34" s="47">
        <v>1138.9000000000001</v>
      </c>
      <c r="D34" s="53">
        <v>1442.8</v>
      </c>
      <c r="E34" s="47">
        <v>7295.1</v>
      </c>
      <c r="F34" s="47">
        <v>6454.1</v>
      </c>
      <c r="G34" s="42">
        <f>F34/F9</f>
        <v>0.11252506232892236</v>
      </c>
      <c r="H34" s="43">
        <f>F34/E34</f>
        <v>0.88471713890145443</v>
      </c>
      <c r="I34" s="44">
        <f t="shared" si="0"/>
        <v>-841</v>
      </c>
      <c r="J34" s="36">
        <f t="shared" si="6"/>
        <v>5.6669593467380803</v>
      </c>
    </row>
    <row r="35" spans="1:10" x14ac:dyDescent="0.25">
      <c r="A35" s="40" t="s">
        <v>88</v>
      </c>
      <c r="B35" s="30" t="s">
        <v>28</v>
      </c>
      <c r="C35" s="48">
        <f>C36</f>
        <v>150.30000000000001</v>
      </c>
      <c r="D35" s="52">
        <f>D36</f>
        <v>140</v>
      </c>
      <c r="E35" s="48">
        <f>E36</f>
        <v>155</v>
      </c>
      <c r="F35" s="48">
        <f>F36</f>
        <v>155</v>
      </c>
      <c r="G35" s="37">
        <f>F35/F9</f>
        <v>2.7023728577157098E-3</v>
      </c>
      <c r="H35" s="33">
        <f t="shared" si="3"/>
        <v>1</v>
      </c>
      <c r="I35" s="56">
        <f t="shared" si="0"/>
        <v>0</v>
      </c>
      <c r="J35" s="35">
        <f t="shared" si="6"/>
        <v>1.0312707917498336</v>
      </c>
    </row>
    <row r="36" spans="1:10" ht="18.75" customHeight="1" x14ac:dyDescent="0.25">
      <c r="A36" s="41" t="s">
        <v>89</v>
      </c>
      <c r="B36" s="29" t="s">
        <v>19</v>
      </c>
      <c r="C36" s="47">
        <v>150.30000000000001</v>
      </c>
      <c r="D36" s="53">
        <v>140</v>
      </c>
      <c r="E36" s="47">
        <v>155</v>
      </c>
      <c r="F36" s="47">
        <v>155</v>
      </c>
      <c r="G36" s="42">
        <f>F36/F9</f>
        <v>2.7023728577157098E-3</v>
      </c>
      <c r="H36" s="43">
        <f t="shared" si="3"/>
        <v>1</v>
      </c>
      <c r="I36" s="55">
        <f t="shared" si="0"/>
        <v>0</v>
      </c>
      <c r="J36" s="36">
        <f t="shared" si="6"/>
        <v>1.0312707917498336</v>
      </c>
    </row>
    <row r="37" spans="1:10" ht="17.25" hidden="1" customHeight="1" x14ac:dyDescent="0.25">
      <c r="A37" s="40" t="s">
        <v>90</v>
      </c>
      <c r="B37" s="32" t="s">
        <v>29</v>
      </c>
      <c r="C37" s="48">
        <f>C38+C39</f>
        <v>0</v>
      </c>
      <c r="D37" s="52">
        <f>D38+D39</f>
        <v>0</v>
      </c>
      <c r="E37" s="48">
        <f>E38+E39</f>
        <v>0</v>
      </c>
      <c r="F37" s="48">
        <f>F38+F39</f>
        <v>0</v>
      </c>
      <c r="G37" s="37">
        <f>F37/F9</f>
        <v>0</v>
      </c>
      <c r="H37" s="33">
        <v>0</v>
      </c>
      <c r="I37" s="34">
        <f t="shared" si="0"/>
        <v>0</v>
      </c>
      <c r="J37" s="35" t="e">
        <f t="shared" si="6"/>
        <v>#DIV/0!</v>
      </c>
    </row>
    <row r="38" spans="1:10" ht="16.5" hidden="1" customHeight="1" x14ac:dyDescent="0.25">
      <c r="A38" s="41" t="s">
        <v>91</v>
      </c>
      <c r="B38" s="28" t="s">
        <v>20</v>
      </c>
      <c r="C38" s="47">
        <v>0</v>
      </c>
      <c r="D38" s="53">
        <v>0</v>
      </c>
      <c r="E38" s="47">
        <v>0</v>
      </c>
      <c r="F38" s="47">
        <v>0</v>
      </c>
      <c r="G38" s="42">
        <f>F38/F9</f>
        <v>0</v>
      </c>
      <c r="H38" s="43">
        <v>0</v>
      </c>
      <c r="I38" s="44">
        <f t="shared" si="0"/>
        <v>0</v>
      </c>
      <c r="J38" s="36" t="e">
        <f t="shared" si="6"/>
        <v>#DIV/0!</v>
      </c>
    </row>
    <row r="39" spans="1:10" ht="20.25" hidden="1" customHeight="1" x14ac:dyDescent="0.25">
      <c r="A39" s="41" t="s">
        <v>92</v>
      </c>
      <c r="B39" s="28" t="s">
        <v>33</v>
      </c>
      <c r="C39" s="47">
        <v>0</v>
      </c>
      <c r="D39" s="53">
        <v>0</v>
      </c>
      <c r="E39" s="47">
        <v>0</v>
      </c>
      <c r="F39" s="47">
        <v>0</v>
      </c>
      <c r="G39" s="42">
        <f>F39/F9</f>
        <v>0</v>
      </c>
      <c r="H39" s="43">
        <v>0</v>
      </c>
      <c r="I39" s="44">
        <f t="shared" si="0"/>
        <v>0</v>
      </c>
      <c r="J39" s="36" t="e">
        <f t="shared" si="6"/>
        <v>#DIV/0!</v>
      </c>
    </row>
    <row r="40" spans="1:10" ht="18" customHeight="1" x14ac:dyDescent="0.25">
      <c r="A40" s="40" t="s">
        <v>93</v>
      </c>
      <c r="B40" s="30" t="s">
        <v>30</v>
      </c>
      <c r="C40" s="48">
        <f>C41+C42</f>
        <v>4617.4000000000005</v>
      </c>
      <c r="D40" s="52">
        <f>D41+D42</f>
        <v>4434.3999999999996</v>
      </c>
      <c r="E40" s="48">
        <f>E41+E42</f>
        <v>4582.2</v>
      </c>
      <c r="F40" s="48">
        <f>F41+F42</f>
        <v>4508</v>
      </c>
      <c r="G40" s="37">
        <f>F40/F9</f>
        <v>7.8595463500531745E-2</v>
      </c>
      <c r="H40" s="33">
        <f t="shared" si="3"/>
        <v>0.98380690498014056</v>
      </c>
      <c r="I40" s="34">
        <f t="shared" si="0"/>
        <v>-74.199999999999818</v>
      </c>
      <c r="J40" s="35">
        <f t="shared" si="6"/>
        <v>0.97630701260449593</v>
      </c>
    </row>
    <row r="41" spans="1:10" ht="17.25" customHeight="1" x14ac:dyDescent="0.25">
      <c r="A41" s="41" t="s">
        <v>94</v>
      </c>
      <c r="B41" s="28" t="s">
        <v>21</v>
      </c>
      <c r="C41" s="47">
        <v>3705.3</v>
      </c>
      <c r="D41" s="53">
        <v>3503.7</v>
      </c>
      <c r="E41" s="47">
        <v>3565.1</v>
      </c>
      <c r="F41" s="47">
        <v>3565</v>
      </c>
      <c r="G41" s="42">
        <f>F41/F9</f>
        <v>6.2154575727461331E-2</v>
      </c>
      <c r="H41" s="43">
        <f t="shared" si="3"/>
        <v>0.99997195029592445</v>
      </c>
      <c r="I41" s="44">
        <f t="shared" si="0"/>
        <v>-9.9999999999909051E-2</v>
      </c>
      <c r="J41" s="36">
        <f t="shared" si="6"/>
        <v>0.9621353196772191</v>
      </c>
    </row>
    <row r="42" spans="1:10" ht="18" customHeight="1" x14ac:dyDescent="0.25">
      <c r="A42" s="41" t="s">
        <v>95</v>
      </c>
      <c r="B42" s="28" t="s">
        <v>22</v>
      </c>
      <c r="C42" s="47">
        <v>912.1</v>
      </c>
      <c r="D42" s="53">
        <v>930.7</v>
      </c>
      <c r="E42" s="47">
        <v>1017.1</v>
      </c>
      <c r="F42" s="47">
        <v>943</v>
      </c>
      <c r="G42" s="42">
        <f>F42/F9</f>
        <v>1.6440887773070418E-2</v>
      </c>
      <c r="H42" s="43">
        <f t="shared" si="3"/>
        <v>0.92714580670533864</v>
      </c>
      <c r="I42" s="44">
        <f t="shared" si="0"/>
        <v>-74.100000000000023</v>
      </c>
      <c r="J42" s="36">
        <f t="shared" si="6"/>
        <v>1.0338778642692688</v>
      </c>
    </row>
    <row r="43" spans="1:10" ht="18" hidden="1" customHeight="1" x14ac:dyDescent="0.25">
      <c r="A43" s="41" t="s">
        <v>98</v>
      </c>
      <c r="B43" s="28" t="s">
        <v>99</v>
      </c>
      <c r="C43" s="47">
        <v>0</v>
      </c>
      <c r="D43" s="53">
        <v>0</v>
      </c>
      <c r="E43" s="47">
        <v>0</v>
      </c>
      <c r="F43" s="47">
        <v>0</v>
      </c>
      <c r="G43" s="37" t="s">
        <v>6</v>
      </c>
      <c r="H43" s="33" t="s">
        <v>6</v>
      </c>
      <c r="I43" s="34">
        <f t="shared" si="0"/>
        <v>0</v>
      </c>
      <c r="J43" s="36">
        <v>0</v>
      </c>
    </row>
    <row r="44" spans="1:10" ht="16.5" customHeight="1" x14ac:dyDescent="0.25">
      <c r="A44" s="40" t="s">
        <v>96</v>
      </c>
      <c r="B44" s="30" t="s">
        <v>31</v>
      </c>
      <c r="C44" s="48">
        <f>C45</f>
        <v>149.4</v>
      </c>
      <c r="D44" s="52">
        <f>D45</f>
        <v>160</v>
      </c>
      <c r="E44" s="48">
        <f>E45</f>
        <v>208.9</v>
      </c>
      <c r="F44" s="48">
        <f>F45</f>
        <v>208.9</v>
      </c>
      <c r="G44" s="37">
        <f>F44/F9</f>
        <v>3.6421012256568504E-3</v>
      </c>
      <c r="H44" s="33">
        <f>F44/E44</f>
        <v>1</v>
      </c>
      <c r="I44" s="56">
        <f t="shared" si="0"/>
        <v>0</v>
      </c>
      <c r="J44" s="35">
        <f>F44/C44</f>
        <v>1.3982597054886212</v>
      </c>
    </row>
    <row r="45" spans="1:10" ht="19.5" customHeight="1" x14ac:dyDescent="0.25">
      <c r="A45" s="41" t="s">
        <v>97</v>
      </c>
      <c r="B45" s="28" t="s">
        <v>23</v>
      </c>
      <c r="C45" s="47">
        <v>149.4</v>
      </c>
      <c r="D45" s="53">
        <v>160</v>
      </c>
      <c r="E45" s="47">
        <v>208.9</v>
      </c>
      <c r="F45" s="47">
        <v>208.9</v>
      </c>
      <c r="G45" s="42">
        <f>F45/F9</f>
        <v>3.6421012256568504E-3</v>
      </c>
      <c r="H45" s="43">
        <f>F45/E45</f>
        <v>1</v>
      </c>
      <c r="I45" s="55">
        <f t="shared" si="0"/>
        <v>0</v>
      </c>
      <c r="J45" s="36">
        <f>F45/C45</f>
        <v>1.3982597054886212</v>
      </c>
    </row>
    <row r="46" spans="1:10" x14ac:dyDescent="0.25">
      <c r="A46" s="39"/>
    </row>
  </sheetData>
  <mergeCells count="12">
    <mergeCell ref="A7:A8"/>
    <mergeCell ref="A9:A10"/>
    <mergeCell ref="J7:J8"/>
    <mergeCell ref="B5:J5"/>
    <mergeCell ref="I6:J6"/>
    <mergeCell ref="B7:B8"/>
    <mergeCell ref="C7:C8"/>
    <mergeCell ref="I3:J3"/>
    <mergeCell ref="D7:E7"/>
    <mergeCell ref="F7:I7"/>
    <mergeCell ref="B2:D2"/>
    <mergeCell ref="G2:J2"/>
  </mergeCells>
  <phoneticPr fontId="7" type="noConversion"/>
  <pageMargins left="0.9055118110236221" right="0.31496062992125984" top="0.78740157480314965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H18" sqref="H18"/>
    </sheetView>
  </sheetViews>
  <sheetFormatPr defaultRowHeight="15" x14ac:dyDescent="0.25"/>
  <cols>
    <col min="1" max="1" width="39" customWidth="1"/>
    <col min="2" max="2" width="17.42578125" customWidth="1"/>
    <col min="3" max="3" width="16.85546875" customWidth="1"/>
    <col min="4" max="5" width="13.5703125" customWidth="1"/>
    <col min="6" max="6" width="15" customWidth="1"/>
    <col min="7" max="7" width="14.7109375" customWidth="1"/>
    <col min="8" max="8" width="15.28515625" customWidth="1"/>
  </cols>
  <sheetData>
    <row r="1" spans="1:8" ht="72" customHeight="1" x14ac:dyDescent="0.25">
      <c r="F1" s="77" t="s">
        <v>53</v>
      </c>
      <c r="G1" s="77"/>
      <c r="H1" s="77"/>
    </row>
    <row r="2" spans="1:8" x14ac:dyDescent="0.25">
      <c r="A2" s="78" t="s">
        <v>38</v>
      </c>
      <c r="B2" s="78"/>
      <c r="C2" s="78"/>
      <c r="D2" s="78"/>
      <c r="E2" s="78"/>
      <c r="F2" s="78"/>
      <c r="G2" s="78"/>
      <c r="H2" s="78"/>
    </row>
    <row r="3" spans="1:8" ht="20.25" customHeight="1" thickBot="1" x14ac:dyDescent="0.3">
      <c r="A3" s="5"/>
      <c r="B3" s="5"/>
      <c r="C3" s="5"/>
      <c r="D3" s="11"/>
      <c r="E3" s="11"/>
      <c r="F3" s="5"/>
      <c r="G3" s="79" t="s">
        <v>39</v>
      </c>
      <c r="H3" s="79"/>
    </row>
    <row r="4" spans="1:8" ht="63" customHeight="1" x14ac:dyDescent="0.25">
      <c r="A4" s="80" t="s">
        <v>40</v>
      </c>
      <c r="B4" s="82" t="s">
        <v>54</v>
      </c>
      <c r="C4" s="84" t="s">
        <v>55</v>
      </c>
      <c r="D4" s="84" t="s">
        <v>5</v>
      </c>
      <c r="E4" s="87" t="s">
        <v>49</v>
      </c>
      <c r="F4" s="86" t="s">
        <v>24</v>
      </c>
      <c r="G4" s="84" t="s">
        <v>2</v>
      </c>
      <c r="H4" s="84"/>
    </row>
    <row r="5" spans="1:8" ht="51" customHeight="1" x14ac:dyDescent="0.25">
      <c r="A5" s="81"/>
      <c r="B5" s="83"/>
      <c r="C5" s="85"/>
      <c r="D5" s="85"/>
      <c r="E5" s="84"/>
      <c r="F5" s="84"/>
      <c r="G5" s="1" t="s">
        <v>3</v>
      </c>
      <c r="H5" s="1" t="s">
        <v>51</v>
      </c>
    </row>
    <row r="6" spans="1:8" x14ac:dyDescent="0.25">
      <c r="A6" s="15" t="s">
        <v>0</v>
      </c>
      <c r="B6" s="16">
        <f>SUM(B8:B19)</f>
        <v>51340</v>
      </c>
      <c r="C6" s="16">
        <f>SUM(C8:C19)</f>
        <v>91091.1</v>
      </c>
      <c r="D6" s="16">
        <f>SUM(D8:D19)</f>
        <v>86894.799999999988</v>
      </c>
      <c r="E6" s="16">
        <f>D6/C6*100</f>
        <v>95.393293087908688</v>
      </c>
      <c r="F6" s="17">
        <f>D6/D6</f>
        <v>1</v>
      </c>
      <c r="G6" s="18">
        <f t="shared" ref="G6:G19" si="0">D6-C6</f>
        <v>-4196.3000000000175</v>
      </c>
      <c r="H6" s="19">
        <f>D6/C6-100%</f>
        <v>-4.6067069120913184E-2</v>
      </c>
    </row>
    <row r="7" spans="1:8" x14ac:dyDescent="0.25">
      <c r="A7" s="9" t="s">
        <v>1</v>
      </c>
      <c r="B7" s="10"/>
      <c r="C7" s="10"/>
      <c r="D7" s="10"/>
      <c r="E7" s="16"/>
      <c r="F7" s="17"/>
      <c r="G7" s="18">
        <f t="shared" si="0"/>
        <v>0</v>
      </c>
      <c r="H7" s="19" t="s">
        <v>6</v>
      </c>
    </row>
    <row r="8" spans="1:8" ht="31.5" x14ac:dyDescent="0.25">
      <c r="A8" s="24" t="s">
        <v>52</v>
      </c>
      <c r="B8" s="10">
        <v>0</v>
      </c>
      <c r="C8" s="10">
        <v>0</v>
      </c>
      <c r="D8" s="10">
        <v>0</v>
      </c>
      <c r="E8" s="16">
        <v>0</v>
      </c>
      <c r="F8" s="20">
        <v>0</v>
      </c>
      <c r="G8" s="18">
        <v>0</v>
      </c>
      <c r="H8" s="22">
        <v>0</v>
      </c>
    </row>
    <row r="9" spans="1:8" ht="15.75" x14ac:dyDescent="0.25">
      <c r="A9" s="24" t="s">
        <v>56</v>
      </c>
      <c r="B9" s="10">
        <v>0</v>
      </c>
      <c r="C9" s="10">
        <v>6077.1</v>
      </c>
      <c r="D9" s="10">
        <v>5582</v>
      </c>
      <c r="E9" s="23">
        <f>D9/C9*100</f>
        <v>91.853022000625302</v>
      </c>
      <c r="F9" s="20">
        <f>D9/D6</f>
        <v>6.4238596555835345E-2</v>
      </c>
      <c r="G9" s="21">
        <f>D9-C9</f>
        <v>-495.10000000000036</v>
      </c>
      <c r="H9" s="22">
        <f>D9/C9-100%</f>
        <v>-8.1469779993747049E-2</v>
      </c>
    </row>
    <row r="10" spans="1:8" ht="27" customHeight="1" x14ac:dyDescent="0.25">
      <c r="A10" s="6" t="s">
        <v>41</v>
      </c>
      <c r="B10" s="4">
        <v>2968</v>
      </c>
      <c r="C10" s="13">
        <v>3033.2</v>
      </c>
      <c r="D10" s="4">
        <v>2427.6</v>
      </c>
      <c r="E10" s="23">
        <f t="shared" ref="E10:E19" si="1">D10/C10*100</f>
        <v>80.034287221416321</v>
      </c>
      <c r="F10" s="20">
        <f>D10/D6</f>
        <v>2.7937229845744514E-2</v>
      </c>
      <c r="G10" s="21">
        <f t="shared" si="0"/>
        <v>-605.59999999999991</v>
      </c>
      <c r="H10" s="22">
        <f t="shared" ref="H10:H19" si="2">D10/C10-100%</f>
        <v>-0.19965712778583677</v>
      </c>
    </row>
    <row r="11" spans="1:8" ht="45" customHeight="1" x14ac:dyDescent="0.25">
      <c r="A11" s="7" t="s">
        <v>42</v>
      </c>
      <c r="B11" s="8">
        <v>6893.2</v>
      </c>
      <c r="C11" s="8">
        <v>6081.2</v>
      </c>
      <c r="D11" s="8">
        <v>4074.2</v>
      </c>
      <c r="E11" s="23">
        <f t="shared" si="1"/>
        <v>66.996645398934419</v>
      </c>
      <c r="F11" s="20">
        <f>D11/D6</f>
        <v>4.6886580094551114E-2</v>
      </c>
      <c r="G11" s="21">
        <f t="shared" si="0"/>
        <v>-2007</v>
      </c>
      <c r="H11" s="22">
        <f t="shared" si="2"/>
        <v>-0.33003354601065582</v>
      </c>
    </row>
    <row r="12" spans="1:8" ht="42.75" customHeight="1" x14ac:dyDescent="0.25">
      <c r="A12" s="7" t="s">
        <v>43</v>
      </c>
      <c r="B12" s="8">
        <v>363.8</v>
      </c>
      <c r="C12" s="8">
        <v>447.7</v>
      </c>
      <c r="D12" s="8">
        <v>399</v>
      </c>
      <c r="E12" s="23">
        <v>0</v>
      </c>
      <c r="F12" s="20">
        <f>D12/D6</f>
        <v>4.5917592307019531E-3</v>
      </c>
      <c r="G12" s="21">
        <f t="shared" si="0"/>
        <v>-48.699999999999989</v>
      </c>
      <c r="H12" s="22">
        <v>0</v>
      </c>
    </row>
    <row r="13" spans="1:8" ht="42.75" customHeight="1" x14ac:dyDescent="0.25">
      <c r="A13" s="14" t="s">
        <v>47</v>
      </c>
      <c r="B13" s="8">
        <v>424.2</v>
      </c>
      <c r="C13" s="8">
        <v>17988.2</v>
      </c>
      <c r="D13" s="8">
        <v>17988.2</v>
      </c>
      <c r="E13" s="23">
        <f t="shared" si="1"/>
        <v>100</v>
      </c>
      <c r="F13" s="20">
        <f>D13/D6</f>
        <v>0.20701123657572149</v>
      </c>
      <c r="G13" s="21">
        <f t="shared" si="0"/>
        <v>0</v>
      </c>
      <c r="H13" s="22">
        <f t="shared" si="2"/>
        <v>0</v>
      </c>
    </row>
    <row r="14" spans="1:8" ht="49.5" customHeight="1" x14ac:dyDescent="0.25">
      <c r="A14" s="7" t="s">
        <v>44</v>
      </c>
      <c r="B14" s="8">
        <v>300</v>
      </c>
      <c r="C14" s="25">
        <v>938.1</v>
      </c>
      <c r="D14" s="8">
        <v>935.4</v>
      </c>
      <c r="E14" s="23">
        <f t="shared" si="1"/>
        <v>99.712184202110649</v>
      </c>
      <c r="F14" s="20">
        <f>D14/D6</f>
        <v>1.0764740813029089E-2</v>
      </c>
      <c r="G14" s="21">
        <f t="shared" si="0"/>
        <v>-2.7000000000000455</v>
      </c>
      <c r="H14" s="22">
        <f t="shared" si="2"/>
        <v>-2.8781579788935696E-3</v>
      </c>
    </row>
    <row r="15" spans="1:8" ht="31.5" hidden="1" x14ac:dyDescent="0.25">
      <c r="A15" s="7" t="s">
        <v>48</v>
      </c>
      <c r="B15" s="8"/>
      <c r="C15" s="8"/>
      <c r="D15" s="8"/>
      <c r="E15" s="23" t="e">
        <f t="shared" si="1"/>
        <v>#DIV/0!</v>
      </c>
      <c r="F15" s="20" t="e">
        <f>D15/D15</f>
        <v>#DIV/0!</v>
      </c>
      <c r="G15" s="21">
        <f t="shared" si="0"/>
        <v>0</v>
      </c>
      <c r="H15" s="22" t="e">
        <f t="shared" si="2"/>
        <v>#DIV/0!</v>
      </c>
    </row>
    <row r="16" spans="1:8" ht="31.5" x14ac:dyDescent="0.25">
      <c r="A16" s="7" t="s">
        <v>48</v>
      </c>
      <c r="B16" s="8">
        <v>167.1</v>
      </c>
      <c r="C16" s="8">
        <v>227.1</v>
      </c>
      <c r="D16" s="8">
        <v>185</v>
      </c>
      <c r="E16" s="23">
        <f>D16/C16*100</f>
        <v>81.461911052399827</v>
      </c>
      <c r="F16" s="20">
        <f>D16/D6</f>
        <v>2.1290111721299783E-3</v>
      </c>
      <c r="G16" s="21">
        <f>D16-C16</f>
        <v>-42.099999999999994</v>
      </c>
      <c r="H16" s="22">
        <f>D16/C16-100%</f>
        <v>-0.18538088947600173</v>
      </c>
    </row>
    <row r="17" spans="1:8" ht="47.25" x14ac:dyDescent="0.25">
      <c r="A17" s="7" t="s">
        <v>57</v>
      </c>
      <c r="B17" s="8">
        <v>0</v>
      </c>
      <c r="C17" s="8">
        <v>282.89999999999998</v>
      </c>
      <c r="D17" s="8">
        <v>280.3</v>
      </c>
      <c r="E17" s="23">
        <f>D17/C17*100</f>
        <v>99.080947331212457</v>
      </c>
      <c r="F17" s="20">
        <f>D17/D6</f>
        <v>3.2257396299893671E-3</v>
      </c>
      <c r="G17" s="21">
        <f>D17-C17</f>
        <v>-2.5999999999999659</v>
      </c>
      <c r="H17" s="22">
        <f>D17/C17-100%</f>
        <v>-9.1905266878754555E-3</v>
      </c>
    </row>
    <row r="18" spans="1:8" ht="54" customHeight="1" x14ac:dyDescent="0.25">
      <c r="A18" s="7" t="s">
        <v>45</v>
      </c>
      <c r="B18" s="8">
        <v>19771.400000000001</v>
      </c>
      <c r="C18" s="8">
        <v>33734.300000000003</v>
      </c>
      <c r="D18" s="8">
        <v>32972.5</v>
      </c>
      <c r="E18" s="23">
        <f t="shared" si="1"/>
        <v>97.74176431703043</v>
      </c>
      <c r="F18" s="20">
        <f>D18/D6</f>
        <v>0.37945308580030113</v>
      </c>
      <c r="G18" s="21">
        <f t="shared" si="0"/>
        <v>-761.80000000000291</v>
      </c>
      <c r="H18" s="22">
        <f t="shared" si="2"/>
        <v>-2.2582356829695671E-2</v>
      </c>
    </row>
    <row r="19" spans="1:8" ht="54.75" customHeight="1" x14ac:dyDescent="0.25">
      <c r="A19" s="7" t="s">
        <v>46</v>
      </c>
      <c r="B19" s="8">
        <v>20452.3</v>
      </c>
      <c r="C19" s="8">
        <v>22281.3</v>
      </c>
      <c r="D19" s="8">
        <v>22050.6</v>
      </c>
      <c r="E19" s="23">
        <f t="shared" si="1"/>
        <v>98.964602603977326</v>
      </c>
      <c r="F19" s="20">
        <f>D19/D6</f>
        <v>0.25376202028199618</v>
      </c>
      <c r="G19" s="21">
        <f t="shared" si="0"/>
        <v>-230.70000000000073</v>
      </c>
      <c r="H19" s="22">
        <f t="shared" si="2"/>
        <v>-1.0353973960226748E-2</v>
      </c>
    </row>
    <row r="23" spans="1:8" x14ac:dyDescent="0.25">
      <c r="A23" s="12"/>
      <c r="B23" s="12"/>
      <c r="C23" s="12"/>
      <c r="D23" s="12"/>
      <c r="E23" s="12"/>
      <c r="F23" s="12"/>
      <c r="G23" s="12"/>
      <c r="H23" s="12"/>
    </row>
  </sheetData>
  <mergeCells count="10">
    <mergeCell ref="F1:H1"/>
    <mergeCell ref="A2:H2"/>
    <mergeCell ref="G3:H3"/>
    <mergeCell ref="A4:A5"/>
    <mergeCell ref="B4:B5"/>
    <mergeCell ref="C4:C5"/>
    <mergeCell ref="D4:D5"/>
    <mergeCell ref="F4:F5"/>
    <mergeCell ref="G4:H4"/>
    <mergeCell ref="E4:E5"/>
  </mergeCells>
  <phoneticPr fontId="7" type="noConversion"/>
  <pageMargins left="0.9055118110236221" right="0.70866141732283472" top="0.9448818897637796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osmolovskayaev</dc:creator>
  <cp:lastModifiedBy>Прялухина Лариса Федоровна</cp:lastModifiedBy>
  <cp:lastPrinted>2020-04-16T15:00:13Z</cp:lastPrinted>
  <dcterms:created xsi:type="dcterms:W3CDTF">2013-01-22T05:32:31Z</dcterms:created>
  <dcterms:modified xsi:type="dcterms:W3CDTF">2020-04-16T15:00:25Z</dcterms:modified>
</cp:coreProperties>
</file>