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r2\КСП\2 СОГЛАШЕНИЯ\12 Приморско-Куйский сельсовет\Бюджет\2019\Отчет 9 месяцев 2019\Заключение\"/>
    </mc:Choice>
  </mc:AlternateContent>
  <bookViews>
    <workbookView xWindow="14460" yWindow="120" windowWidth="12120" windowHeight="9000" tabRatio="964"/>
  </bookViews>
  <sheets>
    <sheet name="Приложение 1 доходы" sheetId="1" r:id="rId1"/>
  </sheets>
  <definedNames>
    <definedName name="_xlnm.Print_Area" localSheetId="0">'Приложение 1 доходы'!$A$1:$L$44</definedName>
  </definedNames>
  <calcPr calcId="162913" calcMode="manual"/>
</workbook>
</file>

<file path=xl/calcChain.xml><?xml version="1.0" encoding="utf-8"?>
<calcChain xmlns="http://schemas.openxmlformats.org/spreadsheetml/2006/main">
  <c r="I40" i="1" l="1"/>
  <c r="J40" i="1"/>
  <c r="K40" i="1"/>
  <c r="K42" i="1" l="1"/>
  <c r="L36" i="1" l="1"/>
  <c r="L37" i="1"/>
  <c r="L38" i="1"/>
  <c r="L41" i="1"/>
  <c r="L29" i="1"/>
  <c r="L19" i="1"/>
  <c r="L20" i="1"/>
  <c r="L21" i="1"/>
  <c r="L23" i="1"/>
  <c r="L24" i="1"/>
  <c r="L26" i="1"/>
  <c r="L28" i="1"/>
  <c r="L8" i="1"/>
  <c r="L9" i="1"/>
  <c r="L10" i="1"/>
  <c r="L11" i="1"/>
  <c r="L12" i="1"/>
  <c r="L13" i="1"/>
  <c r="L14" i="1"/>
  <c r="L15" i="1"/>
  <c r="K19" i="1"/>
  <c r="K20" i="1"/>
  <c r="K21" i="1"/>
  <c r="K22" i="1"/>
  <c r="K23" i="1"/>
  <c r="K24" i="1"/>
  <c r="K25" i="1"/>
  <c r="K26" i="1"/>
  <c r="K27" i="1"/>
  <c r="K28" i="1"/>
  <c r="K29" i="1"/>
  <c r="K8" i="1"/>
  <c r="K9" i="1"/>
  <c r="K10" i="1"/>
  <c r="K11" i="1"/>
  <c r="K12" i="1"/>
  <c r="K13" i="1"/>
  <c r="K14" i="1"/>
  <c r="K15" i="1"/>
  <c r="J36" i="1"/>
  <c r="J37" i="1"/>
  <c r="J38" i="1"/>
  <c r="J39" i="1"/>
  <c r="J41" i="1"/>
  <c r="J42" i="1"/>
  <c r="J43" i="1"/>
  <c r="J19" i="1"/>
  <c r="J20" i="1"/>
  <c r="J21" i="1"/>
  <c r="J22" i="1"/>
  <c r="J23" i="1"/>
  <c r="J24" i="1"/>
  <c r="J25" i="1"/>
  <c r="J26" i="1"/>
  <c r="J28" i="1"/>
  <c r="J8" i="1"/>
  <c r="J9" i="1"/>
  <c r="J10" i="1"/>
  <c r="J11" i="1"/>
  <c r="J12" i="1"/>
  <c r="J13" i="1"/>
  <c r="J14" i="1"/>
  <c r="J15" i="1"/>
  <c r="I36" i="1"/>
  <c r="I37" i="1"/>
  <c r="I38" i="1"/>
  <c r="I39" i="1"/>
  <c r="I41" i="1"/>
  <c r="I42" i="1"/>
  <c r="I43" i="1"/>
  <c r="I27" i="1"/>
  <c r="I28" i="1"/>
  <c r="I19" i="1"/>
  <c r="I20" i="1"/>
  <c r="I21" i="1"/>
  <c r="I22" i="1"/>
  <c r="I23" i="1"/>
  <c r="I24" i="1"/>
  <c r="I25" i="1"/>
  <c r="I26" i="1"/>
  <c r="I8" i="1"/>
  <c r="I9" i="1"/>
  <c r="I10" i="1"/>
  <c r="I11" i="1"/>
  <c r="I12" i="1"/>
  <c r="I13" i="1"/>
  <c r="H42" i="1"/>
  <c r="H43" i="1"/>
  <c r="D34" i="1"/>
  <c r="F6" i="1"/>
  <c r="E6" i="1"/>
  <c r="D6" i="1"/>
  <c r="E16" i="1"/>
  <c r="D16" i="1"/>
  <c r="F34" i="1"/>
  <c r="E34" i="1"/>
  <c r="H39" i="1" l="1"/>
  <c r="K39" i="1"/>
  <c r="H40" i="1" l="1"/>
  <c r="H35" i="1" l="1"/>
  <c r="L30" i="1"/>
  <c r="J30" i="1"/>
  <c r="I30" i="1"/>
  <c r="H19" i="1" l="1"/>
  <c r="H9" i="1" l="1"/>
  <c r="C6" i="1" l="1"/>
  <c r="C16" i="1"/>
  <c r="F16" i="1" l="1"/>
  <c r="K41" i="1" l="1"/>
  <c r="L18" i="1"/>
  <c r="K30" i="1"/>
  <c r="K18" i="1"/>
  <c r="K17" i="1"/>
  <c r="J18" i="1"/>
  <c r="J7" i="1"/>
  <c r="I18" i="1"/>
  <c r="H18" i="1"/>
  <c r="H20" i="1"/>
  <c r="H21" i="1"/>
  <c r="H22" i="1"/>
  <c r="H23" i="1"/>
  <c r="H24" i="1"/>
  <c r="H25" i="1"/>
  <c r="H26" i="1"/>
  <c r="H27" i="1"/>
  <c r="H28" i="1"/>
  <c r="H29" i="1"/>
  <c r="H30" i="1"/>
  <c r="H17" i="1"/>
  <c r="H8" i="1"/>
  <c r="H10" i="1"/>
  <c r="H11" i="1"/>
  <c r="H12" i="1"/>
  <c r="H13" i="1"/>
  <c r="H14" i="1"/>
  <c r="H15" i="1"/>
  <c r="B16" i="1" l="1"/>
  <c r="B34" i="1"/>
  <c r="I16" i="1" l="1"/>
  <c r="H16" i="1"/>
  <c r="J16" i="1"/>
  <c r="B6" i="1"/>
  <c r="C34" i="1" l="1"/>
  <c r="C32" i="1" l="1"/>
  <c r="C44" i="1" s="1"/>
  <c r="C48" i="1" s="1"/>
  <c r="I7" i="1"/>
  <c r="H7" i="1"/>
  <c r="L7" i="1" l="1"/>
  <c r="K35" i="1"/>
  <c r="J35" i="1"/>
  <c r="K31" i="1"/>
  <c r="K7" i="1"/>
  <c r="I35" i="1"/>
  <c r="H38" i="1"/>
  <c r="H37" i="1"/>
  <c r="H36" i="1"/>
  <c r="H31" i="1"/>
  <c r="L34" i="1" l="1"/>
  <c r="J34" i="1"/>
  <c r="K16" i="1"/>
  <c r="D32" i="1" l="1"/>
  <c r="I14" i="1" l="1"/>
  <c r="D44" i="1"/>
  <c r="D48" i="1" s="1"/>
  <c r="H34" i="1"/>
  <c r="K6" i="1" l="1"/>
  <c r="L6" i="1"/>
  <c r="I6" i="1"/>
  <c r="F32" i="1"/>
  <c r="K43" i="1"/>
  <c r="I32" i="1" l="1"/>
  <c r="C47" i="1"/>
  <c r="G15" i="1" l="1"/>
  <c r="K36" i="1"/>
  <c r="H41" i="1" l="1"/>
  <c r="E32" i="1"/>
  <c r="E44" i="1" s="1"/>
  <c r="E48" i="1" s="1"/>
  <c r="L16" i="1"/>
  <c r="L35" i="1"/>
  <c r="K37" i="1"/>
  <c r="K38" i="1"/>
  <c r="J32" i="1" l="1"/>
  <c r="J6" i="1"/>
  <c r="F44" i="1"/>
  <c r="G42" i="1" s="1"/>
  <c r="I34" i="1"/>
  <c r="D47" i="1"/>
  <c r="H6" i="1"/>
  <c r="K34" i="1"/>
  <c r="B32" i="1"/>
  <c r="F48" i="1" l="1"/>
  <c r="G40" i="1"/>
  <c r="G39" i="1"/>
  <c r="G9" i="1"/>
  <c r="G19" i="1"/>
  <c r="G8" i="1"/>
  <c r="G36" i="1"/>
  <c r="G43" i="1"/>
  <c r="G29" i="1"/>
  <c r="G23" i="1"/>
  <c r="G18" i="1"/>
  <c r="G37" i="1"/>
  <c r="G35" i="1"/>
  <c r="G30" i="1"/>
  <c r="G24" i="1"/>
  <c r="G17" i="1"/>
  <c r="G11" i="1"/>
  <c r="G26" i="1"/>
  <c r="G38" i="1"/>
  <c r="G27" i="1"/>
  <c r="G21" i="1"/>
  <c r="G25" i="1"/>
  <c r="G41" i="1"/>
  <c r="G28" i="1"/>
  <c r="G22" i="1"/>
  <c r="G20" i="1"/>
  <c r="B44" i="1"/>
  <c r="L44" i="1" s="1"/>
  <c r="L32" i="1"/>
  <c r="G13" i="1"/>
  <c r="G10" i="1"/>
  <c r="G12" i="1"/>
  <c r="K32" i="1"/>
  <c r="H32" i="1"/>
  <c r="G31" i="1"/>
  <c r="G7" i="1"/>
  <c r="G14" i="1"/>
  <c r="F47" i="1"/>
  <c r="I44" i="1"/>
  <c r="G34" i="1" l="1"/>
  <c r="G16" i="1"/>
  <c r="G6" i="1"/>
  <c r="K44" i="1"/>
  <c r="B47" i="1"/>
  <c r="H44" i="1"/>
  <c r="E47" i="1"/>
  <c r="J44" i="1"/>
  <c r="G32" i="1" l="1"/>
  <c r="G44" i="1" s="1"/>
</calcChain>
</file>

<file path=xl/sharedStrings.xml><?xml version="1.0" encoding="utf-8"?>
<sst xmlns="http://schemas.openxmlformats.org/spreadsheetml/2006/main" count="64" uniqueCount="56">
  <si>
    <t>Налог на доходы физических лиц</t>
  </si>
  <si>
    <t>Земельный налог</t>
  </si>
  <si>
    <t>Безвозмездные поступления</t>
  </si>
  <si>
    <t>ВСЕГО ДОХОДОВ</t>
  </si>
  <si>
    <t>сумма</t>
  </si>
  <si>
    <t>Налоговые доходы</t>
  </si>
  <si>
    <t>Неналоговые доходы</t>
  </si>
  <si>
    <t>Государственная пошлина</t>
  </si>
  <si>
    <t>Всего налоговых и неналоговых доходов</t>
  </si>
  <si>
    <t>Дотации</t>
  </si>
  <si>
    <t>Субсидии</t>
  </si>
  <si>
    <t>Субвенции</t>
  </si>
  <si>
    <t>Иные межбюджетные трансферты</t>
  </si>
  <si>
    <t>Задолженность и перерасчеты по отмененным налогам, сборам и иным обязательным платежам</t>
  </si>
  <si>
    <t>СРАВНИТЕЛЬНАЯ ТАБЛИЦА ПО ДОХОДАМ  МЕСТНОГО БЮДЖЕТА</t>
  </si>
  <si>
    <t>Прочие неналоговые доходы</t>
  </si>
  <si>
    <t>Наименование показателя</t>
  </si>
  <si>
    <t>Доля в сумме доходов, %</t>
  </si>
  <si>
    <t>темп прироста</t>
  </si>
  <si>
    <t>Прочие поступления от использования имущества,находящегося в собственности поселений</t>
  </si>
  <si>
    <t>(тыс.рублей)</t>
  </si>
  <si>
    <t>ВСЕГО РАСХОДОВ</t>
  </si>
  <si>
    <t>Дефицит (-), профицит (+)</t>
  </si>
  <si>
    <t>Х</t>
  </si>
  <si>
    <t>Штрафы, санкции, возмещение ущерба</t>
  </si>
  <si>
    <t>Невыясненные поступления</t>
  </si>
  <si>
    <t>Единый сельскохозяйственный налог</t>
  </si>
  <si>
    <t>Налог на имущество физических лиц</t>
  </si>
  <si>
    <t>Возврат остатков субсидий, субвенций и иных межбюджетных трансфертов, имеющих целевое назначение прошлых лет из бюджетов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</si>
  <si>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</si>
  <si>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</si>
  <si>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Доходы, поступающие в порядке возмещения расходов понесенных в связи с эксплуатацией имущества сельских поселений</t>
  </si>
  <si>
    <t>Прочие поступления от денежных взысканий (штрафов) и иных сумм в возмещении ущерба, зачисляемые в бюджеты сельских поселений</t>
  </si>
  <si>
    <t>Налоги на товары (работы, услуги), реализуемые на территории Российской Федерации (акцизы)</t>
  </si>
  <si>
    <t>Прочие доходы от компенсации затрат бюджетов сельских поселений</t>
  </si>
  <si>
    <t>Налог взимаемый в связи с применением упрощенной системы налогообложения</t>
  </si>
  <si>
    <t xml:space="preserve">Доходы, получаемые в виде арендной платы, а также средства от продажи права на заключение договоров аренды за земли, находящихся в собственности сельских поселений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</si>
  <si>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</t>
  </si>
  <si>
    <t>Прочие поступления от использования имущества, находящегося в собственности сельских поселений</t>
  </si>
  <si>
    <t>Доходы от реализации иного имущества, находящегося в собственности сельских поселений в части реализации основных средств по указанному имуществу</t>
  </si>
  <si>
    <t>Доходы от сдачи в аренду имущества, составляющего казну сельских поселений</t>
  </si>
  <si>
    <t>Уточненные бюджетные назначения, утвержденные на отчетную дату (ф.0503117)</t>
  </si>
  <si>
    <t xml:space="preserve">Бюджетные назначения на 2019 год (решение от 26.12.2018    № 18) </t>
  </si>
  <si>
    <t>Прочие безвозмездные поступления в бюджеты сельских поселений</t>
  </si>
  <si>
    <t xml:space="preserve">Уточненые бюджетные назначения на 2019 год </t>
  </si>
  <si>
    <t>на 2019 год, %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</si>
  <si>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прощлых лет из бюджетов муниципальных районов</t>
  </si>
  <si>
    <t>ПРИЛОЖЕНИЕ № 1 к заключению по отчету об исполнении бюджета МО "Приморско-Куйский сельсовет" НАО за девять месяцев 2019 года</t>
  </si>
  <si>
    <t>Показатели кассового исполнения за девять месяцев 2018 года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</si>
  <si>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</si>
  <si>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Возврат остатков субвенций на осуществление первичного воинского учета на территориях, где отсутствуют военные комиссариаты  из бюджетов сельских поселений</t>
  </si>
  <si>
    <t>Показатели кассового исполнения за девять месяцев 2019 года       (ф. 0503117)</t>
  </si>
  <si>
    <t xml:space="preserve">Отклонение  показателей  исполнения бюджета за девять месяцев 2019 года относительно уточненных бюджетных назначений на девять месяцев 2019 года, тыс.руб.  </t>
  </si>
  <si>
    <t>Исполнение бюджета за девять месяцев 2019  года относительно уточненных бюджетных назначений</t>
  </si>
  <si>
    <t>Отклонение  показателей  исполнения бюджета за девять месяцев 2019 года относительно девяти месяцев 2018 года</t>
  </si>
  <si>
    <t>на девять месяцев 2019 года,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</si>
</sst>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#,##0.0"/>
    <numFmt numFmtId="166" formatCode="#,##0.0_р_."/>
    <numFmt numFmtId="167" formatCode="0.0%"/>
    <numFmt numFmtId="168" formatCode="_-* #,##0.0_р_._-;\-* #,##0.0_р_._-;_-* &quot;-&quot;??_р_._-;_-@_-"/>
  </numFmts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7">
    <xf numFmtId="0" fontId="0" fillId="0" borderId="0" xfId="0"/>
    <xf numFmtId="166" fontId="2" fillId="0" borderId="0" xfId="0" applyNumberFormat="1" applyFont="1" applyBorder="1" applyAlignment="1">
      <alignment horizontal="center" wrapText="1"/>
    </xf>
    <xf numFmtId="166" fontId="3" fillId="0" borderId="0" xfId="0" applyNumberFormat="1" applyFont="1" applyBorder="1" applyAlignment="1">
      <alignment horizontal="right" wrapText="1"/>
    </xf>
    <xf numFmtId="167" fontId="3" fillId="0" borderId="0" xfId="0" applyNumberFormat="1" applyFont="1" applyBorder="1" applyAlignment="1">
      <alignment horizontal="right" wrapText="1"/>
    </xf>
    <xf numFmtId="0" fontId="3" fillId="0" borderId="0" xfId="0" applyFont="1"/>
    <xf numFmtId="0" fontId="2" fillId="0" borderId="0" xfId="0" applyFont="1" applyFill="1"/>
    <xf numFmtId="0" fontId="3" fillId="0" borderId="0" xfId="0" applyFont="1" applyFill="1"/>
    <xf numFmtId="166" fontId="3" fillId="0" borderId="0" xfId="0" applyNumberFormat="1" applyFont="1"/>
    <xf numFmtId="167" fontId="3" fillId="0" borderId="0" xfId="0" applyNumberFormat="1" applyFont="1"/>
    <xf numFmtId="167" fontId="3" fillId="0" borderId="0" xfId="1" applyNumberFormat="1" applyFont="1"/>
    <xf numFmtId="168" fontId="3" fillId="0" borderId="0" xfId="2" applyNumberFormat="1" applyFont="1"/>
    <xf numFmtId="168" fontId="2" fillId="0" borderId="0" xfId="2" applyNumberFormat="1" applyFont="1" applyBorder="1" applyAlignment="1">
      <alignment horizontal="center" wrapText="1"/>
    </xf>
    <xf numFmtId="0" fontId="5" fillId="0" borderId="0" xfId="0" applyFont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Border="1"/>
    <xf numFmtId="168" fontId="3" fillId="0" borderId="0" xfId="2" applyNumberFormat="1" applyFont="1" applyBorder="1"/>
    <xf numFmtId="166" fontId="3" fillId="0" borderId="0" xfId="0" applyNumberFormat="1" applyFont="1" applyBorder="1"/>
    <xf numFmtId="167" fontId="3" fillId="0" borderId="0" xfId="0" applyNumberFormat="1" applyFont="1" applyBorder="1"/>
    <xf numFmtId="167" fontId="3" fillId="0" borderId="0" xfId="1" applyNumberFormat="1" applyFont="1" applyBorder="1"/>
    <xf numFmtId="167" fontId="3" fillId="0" borderId="0" xfId="1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167" fontId="3" fillId="0" borderId="2" xfId="0" applyNumberFormat="1" applyFont="1" applyBorder="1" applyAlignment="1">
      <alignment horizontal="center"/>
    </xf>
    <xf numFmtId="0" fontId="3" fillId="0" borderId="1" xfId="0" applyFont="1" applyBorder="1"/>
    <xf numFmtId="168" fontId="3" fillId="0" borderId="5" xfId="2" applyNumberFormat="1" applyFont="1" applyBorder="1"/>
    <xf numFmtId="166" fontId="2" fillId="8" borderId="2" xfId="2" applyNumberFormat="1" applyFont="1" applyFill="1" applyBorder="1" applyAlignment="1">
      <alignment horizontal="right" vertical="center"/>
    </xf>
    <xf numFmtId="167" fontId="2" fillId="8" borderId="2" xfId="1" applyNumberFormat="1" applyFont="1" applyFill="1" applyBorder="1" applyAlignment="1">
      <alignment horizontal="right" vertical="center"/>
    </xf>
    <xf numFmtId="166" fontId="2" fillId="8" borderId="2" xfId="0" applyNumberFormat="1" applyFont="1" applyFill="1" applyBorder="1" applyAlignment="1">
      <alignment horizontal="right" vertical="center"/>
    </xf>
    <xf numFmtId="167" fontId="3" fillId="8" borderId="3" xfId="1" applyNumberFormat="1" applyFont="1" applyFill="1" applyBorder="1" applyAlignment="1">
      <alignment horizontal="right" vertical="center"/>
    </xf>
    <xf numFmtId="167" fontId="3" fillId="9" borderId="3" xfId="1" applyNumberFormat="1" applyFont="1" applyFill="1" applyBorder="1" applyAlignment="1">
      <alignment horizontal="right" vertical="center"/>
    </xf>
    <xf numFmtId="167" fontId="3" fillId="9" borderId="2" xfId="1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166" fontId="2" fillId="2" borderId="4" xfId="2" applyNumberFormat="1" applyFont="1" applyFill="1" applyBorder="1" applyAlignment="1">
      <alignment horizontal="right" vertical="center"/>
    </xf>
    <xf numFmtId="166" fontId="2" fillId="2" borderId="4" xfId="0" applyNumberFormat="1" applyFont="1" applyFill="1" applyBorder="1" applyAlignment="1">
      <alignment horizontal="right" vertical="center"/>
    </xf>
    <xf numFmtId="167" fontId="2" fillId="2" borderId="4" xfId="0" applyNumberFormat="1" applyFont="1" applyFill="1" applyBorder="1" applyAlignment="1">
      <alignment horizontal="right" vertical="center"/>
    </xf>
    <xf numFmtId="167" fontId="2" fillId="2" borderId="4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top" wrapText="1"/>
    </xf>
    <xf numFmtId="0" fontId="8" fillId="0" borderId="4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top" wrapText="1"/>
    </xf>
    <xf numFmtId="0" fontId="6" fillId="0" borderId="0" xfId="0" applyFont="1"/>
    <xf numFmtId="0" fontId="6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66" fontId="2" fillId="0" borderId="0" xfId="0" applyNumberFormat="1" applyFont="1" applyBorder="1" applyAlignment="1">
      <alignment horizontal="center"/>
    </xf>
    <xf numFmtId="166" fontId="6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166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66" fontId="2" fillId="0" borderId="0" xfId="0" applyNumberFormat="1" applyFont="1" applyBorder="1" applyAlignment="1">
      <alignment horizontal="center"/>
    </xf>
    <xf numFmtId="167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7" fontId="6" fillId="0" borderId="4" xfId="0" applyNumberFormat="1" applyFont="1" applyBorder="1" applyAlignment="1">
      <alignment vertical="center" wrapText="1"/>
    </xf>
    <xf numFmtId="167" fontId="6" fillId="0" borderId="4" xfId="1" applyNumberFormat="1" applyFont="1" applyBorder="1" applyAlignment="1">
      <alignment horizontal="center" vertical="center" wrapText="1"/>
    </xf>
    <xf numFmtId="165" fontId="4" fillId="3" borderId="4" xfId="2" applyNumberFormat="1" applyFont="1" applyFill="1" applyBorder="1" applyAlignment="1">
      <alignment horizontal="right" vertical="center"/>
    </xf>
    <xf numFmtId="165" fontId="4" fillId="3" borderId="4" xfId="0" applyNumberFormat="1" applyFont="1" applyFill="1" applyBorder="1" applyAlignment="1">
      <alignment horizontal="right" vertical="center"/>
    </xf>
    <xf numFmtId="167" fontId="4" fillId="3" borderId="4" xfId="0" applyNumberFormat="1" applyFont="1" applyFill="1" applyBorder="1" applyAlignment="1">
      <alignment horizontal="right" vertical="center"/>
    </xf>
    <xf numFmtId="167" fontId="4" fillId="3" borderId="4" xfId="1" applyNumberFormat="1" applyFont="1" applyFill="1" applyBorder="1" applyAlignment="1">
      <alignment horizontal="right" vertical="center"/>
    </xf>
    <xf numFmtId="166" fontId="4" fillId="3" borderId="4" xfId="0" applyNumberFormat="1" applyFont="1" applyFill="1" applyBorder="1" applyAlignment="1">
      <alignment horizontal="right" vertical="center"/>
    </xf>
    <xf numFmtId="165" fontId="3" fillId="0" borderId="4" xfId="2" applyNumberFormat="1" applyFont="1" applyBorder="1" applyAlignment="1">
      <alignment horizontal="right" vertical="center"/>
    </xf>
    <xf numFmtId="165" fontId="3" fillId="0" borderId="4" xfId="0" applyNumberFormat="1" applyFont="1" applyBorder="1" applyAlignment="1">
      <alignment horizontal="right" vertical="center"/>
    </xf>
    <xf numFmtId="167" fontId="3" fillId="0" borderId="4" xfId="0" applyNumberFormat="1" applyFont="1" applyFill="1" applyBorder="1" applyAlignment="1">
      <alignment horizontal="right" vertical="center"/>
    </xf>
    <xf numFmtId="167" fontId="3" fillId="0" borderId="4" xfId="1" applyNumberFormat="1" applyFont="1" applyFill="1" applyBorder="1" applyAlignment="1">
      <alignment horizontal="right" vertical="center"/>
    </xf>
    <xf numFmtId="166" fontId="3" fillId="0" borderId="4" xfId="0" applyNumberFormat="1" applyFont="1" applyFill="1" applyBorder="1" applyAlignment="1">
      <alignment horizontal="right" vertical="center"/>
    </xf>
    <xf numFmtId="165" fontId="3" fillId="0" borderId="4" xfId="0" applyNumberFormat="1" applyFont="1" applyFill="1" applyBorder="1" applyAlignment="1">
      <alignment horizontal="right" vertical="center"/>
    </xf>
    <xf numFmtId="165" fontId="3" fillId="0" borderId="4" xfId="2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167" fontId="3" fillId="0" borderId="4" xfId="0" applyNumberFormat="1" applyFont="1" applyBorder="1" applyAlignment="1">
      <alignment horizontal="right" vertical="center"/>
    </xf>
    <xf numFmtId="165" fontId="2" fillId="0" borderId="4" xfId="2" applyNumberFormat="1" applyFont="1" applyFill="1" applyBorder="1" applyAlignment="1">
      <alignment horizontal="right" vertical="center"/>
    </xf>
    <xf numFmtId="165" fontId="2" fillId="0" borderId="4" xfId="0" applyNumberFormat="1" applyFont="1" applyFill="1" applyBorder="1" applyAlignment="1">
      <alignment horizontal="right" vertical="center"/>
    </xf>
    <xf numFmtId="167" fontId="2" fillId="0" borderId="4" xfId="0" applyNumberFormat="1" applyFont="1" applyFill="1" applyBorder="1" applyAlignment="1">
      <alignment horizontal="right" vertical="center"/>
    </xf>
    <xf numFmtId="167" fontId="4" fillId="0" borderId="4" xfId="1" applyNumberFormat="1" applyFont="1" applyFill="1" applyBorder="1" applyAlignment="1">
      <alignment horizontal="right" vertical="center"/>
    </xf>
    <xf numFmtId="166" fontId="2" fillId="0" borderId="4" xfId="0" applyNumberFormat="1" applyFont="1" applyFill="1" applyBorder="1" applyAlignment="1">
      <alignment horizontal="right" vertical="center"/>
    </xf>
    <xf numFmtId="165" fontId="4" fillId="4" borderId="4" xfId="2" applyNumberFormat="1" applyFont="1" applyFill="1" applyBorder="1" applyAlignment="1">
      <alignment horizontal="right" vertical="center"/>
    </xf>
    <xf numFmtId="167" fontId="4" fillId="6" borderId="4" xfId="0" applyNumberFormat="1" applyFont="1" applyFill="1" applyBorder="1" applyAlignment="1">
      <alignment horizontal="right" vertical="center"/>
    </xf>
    <xf numFmtId="167" fontId="4" fillId="6" borderId="4" xfId="1" applyNumberFormat="1" applyFont="1" applyFill="1" applyBorder="1" applyAlignment="1">
      <alignment horizontal="right" vertical="center"/>
    </xf>
    <xf numFmtId="166" fontId="4" fillId="4" borderId="4" xfId="0" applyNumberFormat="1" applyFont="1" applyFill="1" applyBorder="1" applyAlignment="1">
      <alignment horizontal="right" vertical="center"/>
    </xf>
    <xf numFmtId="165" fontId="3" fillId="5" borderId="4" xfId="0" applyNumberFormat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vertical="center" wrapText="1"/>
    </xf>
    <xf numFmtId="168" fontId="2" fillId="7" borderId="5" xfId="2" applyNumberFormat="1" applyFont="1" applyFill="1" applyBorder="1" applyAlignment="1" applyProtection="1">
      <alignment horizontal="center" vertical="center"/>
      <protection locked="0"/>
    </xf>
    <xf numFmtId="168" fontId="2" fillId="7" borderId="2" xfId="2" applyNumberFormat="1" applyFont="1" applyFill="1" applyBorder="1" applyAlignment="1" applyProtection="1">
      <alignment horizontal="center" vertical="center"/>
      <protection locked="0"/>
    </xf>
    <xf numFmtId="167" fontId="2" fillId="7" borderId="2" xfId="1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  <pageSetUpPr fitToPage="1"/>
  </sheetPr>
  <dimension ref="A1:P48"/>
  <sheetViews>
    <sheetView tabSelected="1" view="pageBreakPreview" zoomScale="120" zoomScaleNormal="110" zoomScaleSheetLayoutView="120" workbookViewId="0">
      <pane xSplit="1" ySplit="5" topLeftCell="B6" activePane="bottomRight" state="frozen"/>
      <selection pane="topRight" activeCell="D1" sqref="D1"/>
      <selection pane="bottomLeft" activeCell="A10" sqref="A10"/>
      <selection pane="bottomRight" activeCell="C38" sqref="C38"/>
    </sheetView>
  </sheetViews>
  <sheetFormatPr defaultRowHeight="12.75" x14ac:dyDescent="0.2"/>
  <cols>
    <col min="1" max="1" width="52.140625" style="4" customWidth="1"/>
    <col min="2" max="3" width="12.7109375" style="10" customWidth="1"/>
    <col min="4" max="4" width="12.7109375" style="7" customWidth="1"/>
    <col min="5" max="5" width="15.5703125" style="7" customWidth="1"/>
    <col min="6" max="6" width="11.85546875" style="7" customWidth="1"/>
    <col min="7" max="7" width="8.85546875" style="8" customWidth="1"/>
    <col min="8" max="8" width="21.85546875" style="8" customWidth="1"/>
    <col min="9" max="9" width="8.85546875" style="8" customWidth="1"/>
    <col min="10" max="10" width="15.140625" style="7" customWidth="1"/>
    <col min="11" max="11" width="12.28515625" style="7" customWidth="1"/>
    <col min="12" max="12" width="14.85546875" style="9" customWidth="1"/>
    <col min="13" max="16384" width="9.140625" style="4"/>
  </cols>
  <sheetData>
    <row r="1" spans="1:16" ht="51.75" customHeight="1" x14ac:dyDescent="0.2">
      <c r="A1" s="47"/>
      <c r="B1" s="11"/>
      <c r="C1" s="11"/>
      <c r="D1" s="1"/>
      <c r="E1" s="1"/>
      <c r="F1" s="2"/>
      <c r="G1" s="3"/>
      <c r="H1" s="3"/>
      <c r="I1" s="3"/>
      <c r="J1" s="50" t="s">
        <v>47</v>
      </c>
      <c r="K1" s="50"/>
      <c r="L1" s="50"/>
    </row>
    <row r="2" spans="1:16" ht="14.25" customHeight="1" x14ac:dyDescent="0.2">
      <c r="A2" s="53" t="s">
        <v>14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6" ht="12.75" customHeight="1" x14ac:dyDescent="0.2">
      <c r="A3" s="15"/>
      <c r="B3" s="16"/>
      <c r="C3" s="16"/>
      <c r="D3" s="17"/>
      <c r="E3" s="17"/>
      <c r="F3" s="54"/>
      <c r="G3" s="54"/>
      <c r="H3" s="54"/>
      <c r="I3" s="54"/>
      <c r="J3" s="54"/>
      <c r="K3" s="48"/>
      <c r="L3" s="20" t="s">
        <v>20</v>
      </c>
    </row>
    <row r="4" spans="1:16" s="45" customFormat="1" ht="48.75" customHeight="1" x14ac:dyDescent="0.2">
      <c r="A4" s="52" t="s">
        <v>16</v>
      </c>
      <c r="B4" s="51" t="s">
        <v>48</v>
      </c>
      <c r="C4" s="51" t="s">
        <v>42</v>
      </c>
      <c r="D4" s="51" t="s">
        <v>44</v>
      </c>
      <c r="E4" s="51" t="s">
        <v>41</v>
      </c>
      <c r="F4" s="51" t="s">
        <v>51</v>
      </c>
      <c r="G4" s="55" t="s">
        <v>17</v>
      </c>
      <c r="H4" s="55" t="s">
        <v>52</v>
      </c>
      <c r="I4" s="55" t="s">
        <v>53</v>
      </c>
      <c r="J4" s="55"/>
      <c r="K4" s="56" t="s">
        <v>54</v>
      </c>
      <c r="L4" s="56"/>
    </row>
    <row r="5" spans="1:16" s="45" customFormat="1" ht="31.5" customHeight="1" x14ac:dyDescent="0.2">
      <c r="A5" s="52"/>
      <c r="B5" s="51"/>
      <c r="C5" s="51"/>
      <c r="D5" s="51"/>
      <c r="E5" s="51"/>
      <c r="F5" s="51"/>
      <c r="G5" s="57"/>
      <c r="H5" s="55"/>
      <c r="I5" s="58" t="s">
        <v>45</v>
      </c>
      <c r="J5" s="49" t="s">
        <v>55</v>
      </c>
      <c r="K5" s="46" t="s">
        <v>4</v>
      </c>
      <c r="L5" s="46" t="s">
        <v>18</v>
      </c>
    </row>
    <row r="6" spans="1:16" s="12" customFormat="1" ht="20.25" customHeight="1" x14ac:dyDescent="0.2">
      <c r="A6" s="31" t="s">
        <v>5</v>
      </c>
      <c r="B6" s="59">
        <f t="shared" ref="B6:G6" si="0">SUM(B7:B15)</f>
        <v>3467.8</v>
      </c>
      <c r="C6" s="59">
        <f t="shared" si="0"/>
        <v>4128.1000000000004</v>
      </c>
      <c r="D6" s="60">
        <f>SUM(D7:D15)</f>
        <v>4529.8999999999996</v>
      </c>
      <c r="E6" s="60">
        <f>SUM(E7:E15)</f>
        <v>3486.8999999999996</v>
      </c>
      <c r="F6" s="60">
        <f>SUM(F7:F15)</f>
        <v>3441.5</v>
      </c>
      <c r="G6" s="61">
        <f t="shared" si="0"/>
        <v>9.7329690716984579E-2</v>
      </c>
      <c r="H6" s="60">
        <f t="shared" ref="H6" si="1">F6-E6</f>
        <v>-45.399999999999636</v>
      </c>
      <c r="I6" s="62">
        <f>F6/D6</f>
        <v>0.75972979535972107</v>
      </c>
      <c r="J6" s="62">
        <f>F6/E6</f>
        <v>0.9869798388253177</v>
      </c>
      <c r="K6" s="63">
        <f>F6-B6</f>
        <v>-26.300000000000182</v>
      </c>
      <c r="L6" s="62">
        <f>F6/B6-100%</f>
        <v>-7.5840590576158329E-3</v>
      </c>
    </row>
    <row r="7" spans="1:16" ht="14.25" customHeight="1" x14ac:dyDescent="0.2">
      <c r="A7" s="37" t="s">
        <v>0</v>
      </c>
      <c r="B7" s="64">
        <v>1511.5</v>
      </c>
      <c r="C7" s="64">
        <v>2000</v>
      </c>
      <c r="D7" s="65">
        <v>2200</v>
      </c>
      <c r="E7" s="65">
        <v>1600.6</v>
      </c>
      <c r="F7" s="65">
        <v>1602.7</v>
      </c>
      <c r="G7" s="66">
        <f t="shared" ref="G7:G14" si="2">F7/$F$44</f>
        <v>4.5326251725152159E-2</v>
      </c>
      <c r="H7" s="65">
        <f>F7-E7</f>
        <v>2.1000000000001364</v>
      </c>
      <c r="I7" s="67">
        <f>F7/D7</f>
        <v>0.72850000000000004</v>
      </c>
      <c r="J7" s="67">
        <f>F7/E7</f>
        <v>1.0013120079970013</v>
      </c>
      <c r="K7" s="68">
        <f>F7-B7</f>
        <v>91.200000000000045</v>
      </c>
      <c r="L7" s="67">
        <f>F7/B7-100%</f>
        <v>6.0337413165729492E-2</v>
      </c>
    </row>
    <row r="8" spans="1:16" ht="25.5" customHeight="1" x14ac:dyDescent="0.2">
      <c r="A8" s="37" t="s">
        <v>33</v>
      </c>
      <c r="B8" s="64">
        <v>282.3</v>
      </c>
      <c r="C8" s="64">
        <v>418.1</v>
      </c>
      <c r="D8" s="65">
        <v>418.1</v>
      </c>
      <c r="E8" s="65">
        <v>313.5</v>
      </c>
      <c r="F8" s="65">
        <v>346.5</v>
      </c>
      <c r="G8" s="66">
        <f t="shared" si="2"/>
        <v>9.7994298513541037E-3</v>
      </c>
      <c r="H8" s="65">
        <f t="shared" ref="H8:H30" si="3">F8-E8</f>
        <v>33</v>
      </c>
      <c r="I8" s="67">
        <f t="shared" ref="I8:I13" si="4">F8/D8</f>
        <v>0.82874910308538619</v>
      </c>
      <c r="J8" s="67">
        <f t="shared" ref="J8:J15" si="5">F8/E8</f>
        <v>1.1052631578947369</v>
      </c>
      <c r="K8" s="68">
        <f t="shared" ref="K8:K15" si="6">F8-B8</f>
        <v>64.199999999999989</v>
      </c>
      <c r="L8" s="67">
        <f t="shared" ref="L8:L15" si="7">F8/B8-100%</f>
        <v>0.22741764080765137</v>
      </c>
    </row>
    <row r="9" spans="1:16" ht="22.5" customHeight="1" x14ac:dyDescent="0.2">
      <c r="A9" s="37" t="s">
        <v>35</v>
      </c>
      <c r="B9" s="64">
        <v>430.4</v>
      </c>
      <c r="C9" s="64">
        <v>510</v>
      </c>
      <c r="D9" s="65">
        <v>711.8</v>
      </c>
      <c r="E9" s="65">
        <v>644.79999999999995</v>
      </c>
      <c r="F9" s="65">
        <v>819</v>
      </c>
      <c r="G9" s="66">
        <f t="shared" si="2"/>
        <v>2.3162288739564246E-2</v>
      </c>
      <c r="H9" s="65">
        <f t="shared" si="3"/>
        <v>174.20000000000005</v>
      </c>
      <c r="I9" s="67">
        <f t="shared" si="4"/>
        <v>1.1506041022759204</v>
      </c>
      <c r="J9" s="67">
        <f t="shared" si="5"/>
        <v>1.2701612903225807</v>
      </c>
      <c r="K9" s="68">
        <f t="shared" si="6"/>
        <v>388.6</v>
      </c>
      <c r="L9" s="67">
        <f t="shared" si="7"/>
        <v>0.90288104089219345</v>
      </c>
    </row>
    <row r="10" spans="1:16" ht="12.75" customHeight="1" x14ac:dyDescent="0.2">
      <c r="A10" s="37" t="s">
        <v>26</v>
      </c>
      <c r="B10" s="64">
        <v>555.5</v>
      </c>
      <c r="C10" s="64">
        <v>250</v>
      </c>
      <c r="D10" s="65">
        <v>250</v>
      </c>
      <c r="E10" s="65">
        <v>250</v>
      </c>
      <c r="F10" s="65">
        <v>15.3</v>
      </c>
      <c r="G10" s="66">
        <f t="shared" si="2"/>
        <v>4.3270209733251887E-4</v>
      </c>
      <c r="H10" s="65">
        <f t="shared" si="3"/>
        <v>-234.7</v>
      </c>
      <c r="I10" s="67">
        <f t="shared" si="4"/>
        <v>6.1200000000000004E-2</v>
      </c>
      <c r="J10" s="67">
        <f t="shared" si="5"/>
        <v>6.1200000000000004E-2</v>
      </c>
      <c r="K10" s="68">
        <f t="shared" si="6"/>
        <v>-540.20000000000005</v>
      </c>
      <c r="L10" s="67">
        <f t="shared" si="7"/>
        <v>-0.97245724572457248</v>
      </c>
    </row>
    <row r="11" spans="1:16" ht="14.25" customHeight="1" x14ac:dyDescent="0.2">
      <c r="A11" s="37" t="s">
        <v>27</v>
      </c>
      <c r="B11" s="64">
        <v>27.8</v>
      </c>
      <c r="C11" s="64">
        <v>100</v>
      </c>
      <c r="D11" s="65">
        <v>100</v>
      </c>
      <c r="E11" s="65">
        <v>63.7</v>
      </c>
      <c r="F11" s="69">
        <v>45.7</v>
      </c>
      <c r="G11" s="66">
        <f t="shared" si="2"/>
        <v>1.2924500554311186E-3</v>
      </c>
      <c r="H11" s="65">
        <f t="shared" si="3"/>
        <v>-18</v>
      </c>
      <c r="I11" s="67">
        <f t="shared" si="4"/>
        <v>0.45700000000000002</v>
      </c>
      <c r="J11" s="67">
        <f t="shared" si="5"/>
        <v>0.71742543171114603</v>
      </c>
      <c r="K11" s="68">
        <f t="shared" si="6"/>
        <v>17.900000000000002</v>
      </c>
      <c r="L11" s="67">
        <f t="shared" si="7"/>
        <v>0.64388489208633093</v>
      </c>
    </row>
    <row r="12" spans="1:16" s="6" customFormat="1" ht="14.25" customHeight="1" x14ac:dyDescent="0.2">
      <c r="A12" s="38" t="s">
        <v>1</v>
      </c>
      <c r="B12" s="70">
        <v>640.4</v>
      </c>
      <c r="C12" s="70">
        <v>820</v>
      </c>
      <c r="D12" s="69">
        <v>820</v>
      </c>
      <c r="E12" s="69">
        <v>591.79999999999995</v>
      </c>
      <c r="F12" s="69">
        <v>595.4</v>
      </c>
      <c r="G12" s="66">
        <f t="shared" si="2"/>
        <v>1.6838616258286386E-2</v>
      </c>
      <c r="H12" s="65">
        <f t="shared" si="3"/>
        <v>3.6000000000000227</v>
      </c>
      <c r="I12" s="67">
        <f t="shared" si="4"/>
        <v>0.72609756097560973</v>
      </c>
      <c r="J12" s="67">
        <f t="shared" si="5"/>
        <v>1.0060831361946605</v>
      </c>
      <c r="K12" s="68">
        <f t="shared" si="6"/>
        <v>-45</v>
      </c>
      <c r="L12" s="67">
        <f t="shared" si="7"/>
        <v>-7.0268582136164937E-2</v>
      </c>
      <c r="N12" s="71"/>
      <c r="O12" s="71"/>
      <c r="P12" s="71"/>
    </row>
    <row r="13" spans="1:16" ht="15" customHeight="1" x14ac:dyDescent="0.2">
      <c r="A13" s="38" t="s">
        <v>7</v>
      </c>
      <c r="B13" s="70">
        <v>19.899999999999999</v>
      </c>
      <c r="C13" s="70">
        <v>30</v>
      </c>
      <c r="D13" s="69">
        <v>30</v>
      </c>
      <c r="E13" s="69">
        <v>22.5</v>
      </c>
      <c r="F13" s="69">
        <v>16.899999999999999</v>
      </c>
      <c r="G13" s="66">
        <f t="shared" si="2"/>
        <v>4.7795198986402409E-4</v>
      </c>
      <c r="H13" s="65">
        <f t="shared" si="3"/>
        <v>-5.6000000000000014</v>
      </c>
      <c r="I13" s="67">
        <f t="shared" si="4"/>
        <v>0.56333333333333324</v>
      </c>
      <c r="J13" s="67">
        <f t="shared" si="5"/>
        <v>0.75111111111111106</v>
      </c>
      <c r="K13" s="68">
        <f t="shared" si="6"/>
        <v>-3</v>
      </c>
      <c r="L13" s="67">
        <f t="shared" si="7"/>
        <v>-0.15075376884422109</v>
      </c>
    </row>
    <row r="14" spans="1:16" ht="29.25" hidden="1" customHeight="1" x14ac:dyDescent="0.2">
      <c r="A14" s="38" t="s">
        <v>13</v>
      </c>
      <c r="B14" s="70"/>
      <c r="C14" s="70"/>
      <c r="D14" s="69"/>
      <c r="E14" s="69"/>
      <c r="F14" s="69"/>
      <c r="G14" s="66">
        <f t="shared" si="2"/>
        <v>0</v>
      </c>
      <c r="H14" s="65">
        <f t="shared" si="3"/>
        <v>0</v>
      </c>
      <c r="I14" s="67" t="e">
        <f t="shared" ref="I14" si="8">F14/D14</f>
        <v>#DIV/0!</v>
      </c>
      <c r="J14" s="67" t="e">
        <f t="shared" si="5"/>
        <v>#DIV/0!</v>
      </c>
      <c r="K14" s="68">
        <f t="shared" si="6"/>
        <v>0</v>
      </c>
      <c r="L14" s="67" t="e">
        <f t="shared" si="7"/>
        <v>#DIV/0!</v>
      </c>
    </row>
    <row r="15" spans="1:16" s="6" customFormat="1" ht="20.100000000000001" hidden="1" customHeight="1" x14ac:dyDescent="0.2">
      <c r="A15" s="38" t="s">
        <v>13</v>
      </c>
      <c r="B15" s="70"/>
      <c r="C15" s="70"/>
      <c r="D15" s="69"/>
      <c r="E15" s="69"/>
      <c r="F15" s="69"/>
      <c r="G15" s="72">
        <f t="shared" ref="G15" si="9">F15/5378</f>
        <v>0</v>
      </c>
      <c r="H15" s="65">
        <f t="shared" si="3"/>
        <v>0</v>
      </c>
      <c r="I15" s="67"/>
      <c r="J15" s="67" t="e">
        <f t="shared" si="5"/>
        <v>#DIV/0!</v>
      </c>
      <c r="K15" s="68">
        <f t="shared" si="6"/>
        <v>0</v>
      </c>
      <c r="L15" s="67" t="e">
        <f t="shared" si="7"/>
        <v>#DIV/0!</v>
      </c>
    </row>
    <row r="16" spans="1:16" s="13" customFormat="1" ht="17.25" customHeight="1" x14ac:dyDescent="0.2">
      <c r="A16" s="39" t="s">
        <v>6</v>
      </c>
      <c r="B16" s="59">
        <f t="shared" ref="B16" si="10">SUM(B17:B30)</f>
        <v>1990.5</v>
      </c>
      <c r="C16" s="59">
        <f>SUM(C17:C30)</f>
        <v>2300.8000000000002</v>
      </c>
      <c r="D16" s="59">
        <f>SUM(D17:D30)</f>
        <v>2754</v>
      </c>
      <c r="E16" s="59">
        <f>SUM(E17:E31)</f>
        <v>2037.3000000000002</v>
      </c>
      <c r="F16" s="59">
        <f>SUM(F17:F31)</f>
        <v>1801.5000000000002</v>
      </c>
      <c r="G16" s="61">
        <f>SUM(G17:G31)</f>
        <v>5.0948550872191682E-2</v>
      </c>
      <c r="H16" s="60">
        <f>F16-E16</f>
        <v>-235.79999999999995</v>
      </c>
      <c r="I16" s="62">
        <f>F16/D16</f>
        <v>0.6541394335511983</v>
      </c>
      <c r="J16" s="62">
        <f t="shared" ref="J16:J30" si="11">F16/E16</f>
        <v>0.88425857752908266</v>
      </c>
      <c r="K16" s="63">
        <f>F16-B16</f>
        <v>-188.99999999999977</v>
      </c>
      <c r="L16" s="62">
        <f t="shared" ref="L16:L30" si="12">F16/B16-100%</f>
        <v>-9.4951017332328469E-2</v>
      </c>
    </row>
    <row r="17" spans="1:12" s="13" customFormat="1" ht="44.25" hidden="1" customHeight="1" x14ac:dyDescent="0.2">
      <c r="A17" s="38" t="s">
        <v>29</v>
      </c>
      <c r="B17" s="70">
        <v>0</v>
      </c>
      <c r="C17" s="70">
        <v>0</v>
      </c>
      <c r="D17" s="70">
        <v>0</v>
      </c>
      <c r="E17" s="70">
        <v>0</v>
      </c>
      <c r="F17" s="70">
        <v>0</v>
      </c>
      <c r="G17" s="66">
        <f>F17/$F$44</f>
        <v>0</v>
      </c>
      <c r="H17" s="69">
        <f t="shared" si="3"/>
        <v>0</v>
      </c>
      <c r="I17" s="67">
        <v>0</v>
      </c>
      <c r="J17" s="67">
        <v>0</v>
      </c>
      <c r="K17" s="68">
        <f t="shared" ref="K17:K30" si="13">F17-B17</f>
        <v>0</v>
      </c>
      <c r="L17" s="67">
        <v>0</v>
      </c>
    </row>
    <row r="18" spans="1:12" s="13" customFormat="1" ht="36" x14ac:dyDescent="0.2">
      <c r="A18" s="44" t="s">
        <v>36</v>
      </c>
      <c r="B18" s="70">
        <v>91.2</v>
      </c>
      <c r="C18" s="70">
        <v>120</v>
      </c>
      <c r="D18" s="70">
        <v>570</v>
      </c>
      <c r="E18" s="70">
        <v>352</v>
      </c>
      <c r="F18" s="70">
        <v>209.6</v>
      </c>
      <c r="G18" s="66">
        <f>F18/$F$44</f>
        <v>5.9277359216271868E-3</v>
      </c>
      <c r="H18" s="69">
        <f t="shared" si="3"/>
        <v>-142.4</v>
      </c>
      <c r="I18" s="67">
        <f t="shared" ref="I18:I30" si="14">F18/D18</f>
        <v>0.367719298245614</v>
      </c>
      <c r="J18" s="67">
        <f>F18/E18</f>
        <v>0.59545454545454546</v>
      </c>
      <c r="K18" s="68">
        <f t="shared" si="13"/>
        <v>118.39999999999999</v>
      </c>
      <c r="L18" s="67">
        <f t="shared" si="12"/>
        <v>1.2982456140350878</v>
      </c>
    </row>
    <row r="19" spans="1:12" s="6" customFormat="1" ht="35.25" hidden="1" customHeight="1" x14ac:dyDescent="0.2">
      <c r="A19" s="38" t="s">
        <v>37</v>
      </c>
      <c r="B19" s="70">
        <v>0</v>
      </c>
      <c r="C19" s="70">
        <v>0</v>
      </c>
      <c r="D19" s="69">
        <v>0</v>
      </c>
      <c r="E19" s="69">
        <v>0</v>
      </c>
      <c r="F19" s="69"/>
      <c r="G19" s="66">
        <f t="shared" ref="G19" si="15">F19/$F$44</f>
        <v>0</v>
      </c>
      <c r="H19" s="69">
        <f t="shared" ref="H19" si="16">F19-E19</f>
        <v>0</v>
      </c>
      <c r="I19" s="67" t="e">
        <f t="shared" si="14"/>
        <v>#DIV/0!</v>
      </c>
      <c r="J19" s="67" t="e">
        <f t="shared" ref="J19:J28" si="17">F19/E19</f>
        <v>#DIV/0!</v>
      </c>
      <c r="K19" s="68">
        <f t="shared" si="13"/>
        <v>0</v>
      </c>
      <c r="L19" s="67" t="e">
        <f t="shared" si="12"/>
        <v>#DIV/0!</v>
      </c>
    </row>
    <row r="20" spans="1:12" s="6" customFormat="1" ht="24.75" customHeight="1" x14ac:dyDescent="0.2">
      <c r="A20" s="44" t="s">
        <v>40</v>
      </c>
      <c r="B20" s="70">
        <v>680.5</v>
      </c>
      <c r="C20" s="70">
        <v>900</v>
      </c>
      <c r="D20" s="69">
        <v>900</v>
      </c>
      <c r="E20" s="69">
        <v>819</v>
      </c>
      <c r="F20" s="69">
        <v>819.9</v>
      </c>
      <c r="G20" s="66">
        <f t="shared" ref="G20:G31" si="18">F20/$F$44</f>
        <v>2.3187741804113215E-2</v>
      </c>
      <c r="H20" s="69">
        <f t="shared" si="3"/>
        <v>0.89999999999997726</v>
      </c>
      <c r="I20" s="67">
        <f t="shared" si="14"/>
        <v>0.91099999999999992</v>
      </c>
      <c r="J20" s="67">
        <f t="shared" si="17"/>
        <v>1.0010989010989011</v>
      </c>
      <c r="K20" s="68">
        <f t="shared" si="13"/>
        <v>139.39999999999998</v>
      </c>
      <c r="L20" s="67">
        <f t="shared" si="12"/>
        <v>0.20484937545922111</v>
      </c>
    </row>
    <row r="21" spans="1:12" s="6" customFormat="1" ht="0.75" customHeight="1" x14ac:dyDescent="0.2">
      <c r="A21" s="38" t="s">
        <v>19</v>
      </c>
      <c r="B21" s="70"/>
      <c r="C21" s="70"/>
      <c r="D21" s="69"/>
      <c r="E21" s="69"/>
      <c r="F21" s="69"/>
      <c r="G21" s="66">
        <f t="shared" si="18"/>
        <v>0</v>
      </c>
      <c r="H21" s="69">
        <f t="shared" si="3"/>
        <v>0</v>
      </c>
      <c r="I21" s="67" t="e">
        <f t="shared" si="14"/>
        <v>#DIV/0!</v>
      </c>
      <c r="J21" s="67" t="e">
        <f t="shared" si="17"/>
        <v>#DIV/0!</v>
      </c>
      <c r="K21" s="68">
        <f t="shared" si="13"/>
        <v>0</v>
      </c>
      <c r="L21" s="67" t="e">
        <f t="shared" si="12"/>
        <v>#DIV/0!</v>
      </c>
    </row>
    <row r="22" spans="1:12" s="6" customFormat="1" ht="36" x14ac:dyDescent="0.2">
      <c r="A22" s="44" t="s">
        <v>30</v>
      </c>
      <c r="B22" s="70">
        <v>0</v>
      </c>
      <c r="C22" s="70">
        <v>50</v>
      </c>
      <c r="D22" s="69">
        <v>38.200000000000003</v>
      </c>
      <c r="E22" s="69">
        <v>38.200000000000003</v>
      </c>
      <c r="F22" s="69">
        <v>38.200000000000003</v>
      </c>
      <c r="G22" s="66">
        <f t="shared" si="18"/>
        <v>1.0803411841896877E-3</v>
      </c>
      <c r="H22" s="69">
        <f t="shared" si="3"/>
        <v>0</v>
      </c>
      <c r="I22" s="67">
        <f t="shared" si="14"/>
        <v>1</v>
      </c>
      <c r="J22" s="67">
        <f t="shared" si="17"/>
        <v>1</v>
      </c>
      <c r="K22" s="68">
        <f t="shared" si="13"/>
        <v>38.200000000000003</v>
      </c>
      <c r="L22" s="67">
        <v>0</v>
      </c>
    </row>
    <row r="23" spans="1:12" s="6" customFormat="1" ht="24" x14ac:dyDescent="0.2">
      <c r="A23" s="40" t="s">
        <v>38</v>
      </c>
      <c r="B23" s="70">
        <v>300.5</v>
      </c>
      <c r="C23" s="70">
        <v>400.2</v>
      </c>
      <c r="D23" s="69">
        <v>400.2</v>
      </c>
      <c r="E23" s="69">
        <v>359.1</v>
      </c>
      <c r="F23" s="69">
        <v>359.1</v>
      </c>
      <c r="G23" s="66">
        <f t="shared" si="18"/>
        <v>1.0155772755039708E-2</v>
      </c>
      <c r="H23" s="69">
        <f t="shared" si="3"/>
        <v>0</v>
      </c>
      <c r="I23" s="67">
        <f t="shared" si="14"/>
        <v>0.89730134932533745</v>
      </c>
      <c r="J23" s="67">
        <f t="shared" si="17"/>
        <v>1</v>
      </c>
      <c r="K23" s="68">
        <f t="shared" si="13"/>
        <v>58.600000000000023</v>
      </c>
      <c r="L23" s="67">
        <f t="shared" si="12"/>
        <v>0.19500831946755426</v>
      </c>
    </row>
    <row r="24" spans="1:12" ht="24.75" customHeight="1" x14ac:dyDescent="0.2">
      <c r="A24" s="40" t="s">
        <v>31</v>
      </c>
      <c r="B24" s="64">
        <v>330.2</v>
      </c>
      <c r="C24" s="64">
        <v>700.6</v>
      </c>
      <c r="D24" s="69">
        <v>700.6</v>
      </c>
      <c r="E24" s="69">
        <v>442</v>
      </c>
      <c r="F24" s="69">
        <v>347.7</v>
      </c>
      <c r="G24" s="66">
        <f t="shared" si="18"/>
        <v>9.8333672707527318E-3</v>
      </c>
      <c r="H24" s="69">
        <f t="shared" si="3"/>
        <v>-94.300000000000011</v>
      </c>
      <c r="I24" s="67">
        <f t="shared" si="14"/>
        <v>0.49628889523265768</v>
      </c>
      <c r="J24" s="67">
        <f t="shared" si="17"/>
        <v>0.78665158371040722</v>
      </c>
      <c r="K24" s="68">
        <f t="shared" si="13"/>
        <v>17.5</v>
      </c>
      <c r="L24" s="67">
        <f t="shared" si="12"/>
        <v>5.2998182919442804E-2</v>
      </c>
    </row>
    <row r="25" spans="1:12" ht="0.75" customHeight="1" x14ac:dyDescent="0.2">
      <c r="A25" s="37" t="s">
        <v>34</v>
      </c>
      <c r="B25" s="64">
        <v>0</v>
      </c>
      <c r="C25" s="64">
        <v>0</v>
      </c>
      <c r="D25" s="69">
        <v>0</v>
      </c>
      <c r="E25" s="69">
        <v>0</v>
      </c>
      <c r="F25" s="69">
        <v>0</v>
      </c>
      <c r="G25" s="66">
        <f t="shared" si="18"/>
        <v>0</v>
      </c>
      <c r="H25" s="69">
        <f t="shared" si="3"/>
        <v>0</v>
      </c>
      <c r="I25" s="67" t="e">
        <f t="shared" si="14"/>
        <v>#DIV/0!</v>
      </c>
      <c r="J25" s="67" t="e">
        <f t="shared" si="17"/>
        <v>#DIV/0!</v>
      </c>
      <c r="K25" s="68">
        <f t="shared" si="13"/>
        <v>0</v>
      </c>
      <c r="L25" s="67">
        <v>0</v>
      </c>
    </row>
    <row r="26" spans="1:12" ht="50.25" customHeight="1" x14ac:dyDescent="0.2">
      <c r="A26" s="40" t="s">
        <v>39</v>
      </c>
      <c r="B26" s="64">
        <v>117</v>
      </c>
      <c r="C26" s="64">
        <v>100</v>
      </c>
      <c r="D26" s="69">
        <v>100</v>
      </c>
      <c r="E26" s="69">
        <v>12</v>
      </c>
      <c r="F26" s="69">
        <v>12</v>
      </c>
      <c r="G26" s="66">
        <f t="shared" si="18"/>
        <v>3.3937419398628931E-4</v>
      </c>
      <c r="H26" s="69">
        <f t="shared" si="3"/>
        <v>0</v>
      </c>
      <c r="I26" s="67">
        <f t="shared" si="14"/>
        <v>0.12</v>
      </c>
      <c r="J26" s="67">
        <f t="shared" si="17"/>
        <v>1</v>
      </c>
      <c r="K26" s="68">
        <f t="shared" si="13"/>
        <v>-105</v>
      </c>
      <c r="L26" s="67">
        <f t="shared" si="12"/>
        <v>-0.89743589743589747</v>
      </c>
    </row>
    <row r="27" spans="1:12" ht="32.25" customHeight="1" x14ac:dyDescent="0.2">
      <c r="A27" s="40" t="s">
        <v>32</v>
      </c>
      <c r="B27" s="64">
        <v>0</v>
      </c>
      <c r="C27" s="64">
        <v>30</v>
      </c>
      <c r="D27" s="69">
        <v>30</v>
      </c>
      <c r="E27" s="69">
        <v>0</v>
      </c>
      <c r="F27" s="69">
        <v>0</v>
      </c>
      <c r="G27" s="66">
        <f t="shared" si="18"/>
        <v>0</v>
      </c>
      <c r="H27" s="69">
        <f t="shared" si="3"/>
        <v>0</v>
      </c>
      <c r="I27" s="67">
        <f t="shared" si="14"/>
        <v>0</v>
      </c>
      <c r="J27" s="67">
        <v>0</v>
      </c>
      <c r="K27" s="68">
        <f t="shared" si="13"/>
        <v>0</v>
      </c>
      <c r="L27" s="67">
        <v>0</v>
      </c>
    </row>
    <row r="28" spans="1:12" s="5" customFormat="1" ht="18" hidden="1" customHeight="1" x14ac:dyDescent="0.2">
      <c r="A28" s="38" t="s">
        <v>24</v>
      </c>
      <c r="B28" s="70"/>
      <c r="C28" s="70"/>
      <c r="D28" s="69"/>
      <c r="E28" s="69"/>
      <c r="F28" s="69"/>
      <c r="G28" s="66">
        <f t="shared" si="18"/>
        <v>0</v>
      </c>
      <c r="H28" s="69">
        <f t="shared" si="3"/>
        <v>0</v>
      </c>
      <c r="I28" s="67" t="e">
        <f t="shared" si="14"/>
        <v>#DIV/0!</v>
      </c>
      <c r="J28" s="67" t="e">
        <f t="shared" si="17"/>
        <v>#DIV/0!</v>
      </c>
      <c r="K28" s="68">
        <f t="shared" si="13"/>
        <v>0</v>
      </c>
      <c r="L28" s="67" t="e">
        <f t="shared" si="12"/>
        <v>#DIV/0!</v>
      </c>
    </row>
    <row r="29" spans="1:12" s="5" customFormat="1" ht="19.5" customHeight="1" x14ac:dyDescent="0.2">
      <c r="A29" s="40" t="s">
        <v>34</v>
      </c>
      <c r="B29" s="70">
        <v>471.1</v>
      </c>
      <c r="C29" s="70">
        <v>0</v>
      </c>
      <c r="D29" s="69">
        <v>15</v>
      </c>
      <c r="E29" s="69">
        <v>15</v>
      </c>
      <c r="F29" s="69">
        <v>15</v>
      </c>
      <c r="G29" s="66">
        <f t="shared" si="18"/>
        <v>4.2421774248286166E-4</v>
      </c>
      <c r="H29" s="69">
        <f t="shared" si="3"/>
        <v>0</v>
      </c>
      <c r="I29" s="67">
        <v>0</v>
      </c>
      <c r="J29" s="67">
        <v>0</v>
      </c>
      <c r="K29" s="68">
        <f t="shared" si="13"/>
        <v>-456.1</v>
      </c>
      <c r="L29" s="67">
        <f>F29/B29-100%</f>
        <v>-0.96815962640628317</v>
      </c>
    </row>
    <row r="30" spans="1:12" s="5" customFormat="1" ht="21.75" hidden="1" customHeight="1" x14ac:dyDescent="0.2">
      <c r="A30" s="38" t="s">
        <v>15</v>
      </c>
      <c r="B30" s="70">
        <v>0</v>
      </c>
      <c r="C30" s="70">
        <v>0</v>
      </c>
      <c r="D30" s="69">
        <v>0</v>
      </c>
      <c r="E30" s="69">
        <v>0</v>
      </c>
      <c r="F30" s="69">
        <v>0</v>
      </c>
      <c r="G30" s="66">
        <f t="shared" si="18"/>
        <v>0</v>
      </c>
      <c r="H30" s="69">
        <f t="shared" si="3"/>
        <v>0</v>
      </c>
      <c r="I30" s="67" t="e">
        <f t="shared" si="14"/>
        <v>#DIV/0!</v>
      </c>
      <c r="J30" s="67" t="e">
        <f t="shared" si="11"/>
        <v>#DIV/0!</v>
      </c>
      <c r="K30" s="68">
        <f t="shared" si="13"/>
        <v>0</v>
      </c>
      <c r="L30" s="67" t="e">
        <f t="shared" si="12"/>
        <v>#DIV/0!</v>
      </c>
    </row>
    <row r="31" spans="1:12" s="5" customFormat="1" ht="19.5" hidden="1" customHeight="1" x14ac:dyDescent="0.2">
      <c r="A31" s="38" t="s">
        <v>25</v>
      </c>
      <c r="B31" s="70">
        <v>0</v>
      </c>
      <c r="C31" s="70">
        <v>0</v>
      </c>
      <c r="D31" s="69">
        <v>0</v>
      </c>
      <c r="E31" s="69">
        <v>0</v>
      </c>
      <c r="F31" s="69">
        <v>0</v>
      </c>
      <c r="G31" s="66">
        <f t="shared" si="18"/>
        <v>0</v>
      </c>
      <c r="H31" s="65">
        <f>F31-E31</f>
        <v>0</v>
      </c>
      <c r="I31" s="67">
        <v>0</v>
      </c>
      <c r="J31" s="67">
        <v>0</v>
      </c>
      <c r="K31" s="68">
        <f t="shared" ref="K31" si="19">F31-B31</f>
        <v>0</v>
      </c>
      <c r="L31" s="67">
        <v>0</v>
      </c>
    </row>
    <row r="32" spans="1:12" s="14" customFormat="1" ht="20.100000000000001" customHeight="1" x14ac:dyDescent="0.25">
      <c r="A32" s="39" t="s">
        <v>8</v>
      </c>
      <c r="B32" s="59">
        <f>B6+B16</f>
        <v>5458.3</v>
      </c>
      <c r="C32" s="59">
        <f>C6+C16</f>
        <v>6428.9000000000005</v>
      </c>
      <c r="D32" s="59">
        <f>D6+D16</f>
        <v>7283.9</v>
      </c>
      <c r="E32" s="59">
        <f>E6+E16</f>
        <v>5524.2</v>
      </c>
      <c r="F32" s="60">
        <f>F6+F16</f>
        <v>5243</v>
      </c>
      <c r="G32" s="61">
        <f>G16+G6</f>
        <v>0.14827824158917627</v>
      </c>
      <c r="H32" s="60">
        <f>F32-E32</f>
        <v>-281.19999999999982</v>
      </c>
      <c r="I32" s="62">
        <f>F32/D32</f>
        <v>0.71980669696179245</v>
      </c>
      <c r="J32" s="62">
        <f>F32/E32</f>
        <v>0.94909670178487382</v>
      </c>
      <c r="K32" s="63">
        <f>F32-B32</f>
        <v>-215.30000000000018</v>
      </c>
      <c r="L32" s="62">
        <f>F32/B32-100%</f>
        <v>-3.9444515691698934E-2</v>
      </c>
    </row>
    <row r="33" spans="1:12" s="5" customFormat="1" ht="4.5" hidden="1" customHeight="1" x14ac:dyDescent="0.2">
      <c r="A33" s="41"/>
      <c r="B33" s="73"/>
      <c r="C33" s="73"/>
      <c r="D33" s="74"/>
      <c r="E33" s="74"/>
      <c r="F33" s="74"/>
      <c r="G33" s="75"/>
      <c r="H33" s="74"/>
      <c r="I33" s="76"/>
      <c r="J33" s="76"/>
      <c r="K33" s="77"/>
      <c r="L33" s="76"/>
    </row>
    <row r="34" spans="1:12" ht="20.100000000000001" customHeight="1" x14ac:dyDescent="0.2">
      <c r="A34" s="42" t="s">
        <v>2</v>
      </c>
      <c r="B34" s="78">
        <f t="shared" ref="B34:G34" si="20">SUM(B35:B43)</f>
        <v>30132.9</v>
      </c>
      <c r="C34" s="78">
        <f t="shared" si="20"/>
        <v>37945.4</v>
      </c>
      <c r="D34" s="78">
        <f t="shared" si="20"/>
        <v>45589.099999999991</v>
      </c>
      <c r="E34" s="78">
        <f t="shared" si="20"/>
        <v>34059.599999999991</v>
      </c>
      <c r="F34" s="78">
        <f t="shared" si="20"/>
        <v>30116.2</v>
      </c>
      <c r="G34" s="79">
        <f t="shared" si="20"/>
        <v>0.85172175841082354</v>
      </c>
      <c r="H34" s="78">
        <f t="shared" ref="H34:H40" si="21">F34-E34</f>
        <v>-3943.3999999999905</v>
      </c>
      <c r="I34" s="80">
        <f t="shared" ref="I34" si="22">F34/D34</f>
        <v>0.66060088924764926</v>
      </c>
      <c r="J34" s="80">
        <f>F34/E34</f>
        <v>0.88422060153378224</v>
      </c>
      <c r="K34" s="81">
        <f t="shared" ref="K34:K40" si="23">F34-B34</f>
        <v>-16.700000000000728</v>
      </c>
      <c r="L34" s="80">
        <f>F34/B34-100%</f>
        <v>-5.5421150967882582E-4</v>
      </c>
    </row>
    <row r="35" spans="1:12" s="6" customFormat="1" ht="18" customHeight="1" x14ac:dyDescent="0.2">
      <c r="A35" s="38" t="s">
        <v>9</v>
      </c>
      <c r="B35" s="70">
        <v>12990.6</v>
      </c>
      <c r="C35" s="70">
        <v>16989.400000000001</v>
      </c>
      <c r="D35" s="69">
        <v>17264.8</v>
      </c>
      <c r="E35" s="69">
        <v>13363.5</v>
      </c>
      <c r="F35" s="69">
        <v>12741.9</v>
      </c>
      <c r="G35" s="66">
        <f t="shared" ref="G35:G43" si="24">F35/$F$44</f>
        <v>0.36035600352949165</v>
      </c>
      <c r="H35" s="69">
        <f t="shared" si="21"/>
        <v>-621.60000000000036</v>
      </c>
      <c r="I35" s="67">
        <f t="shared" ref="I35:I43" si="25">F35/D35</f>
        <v>0.73802766322227886</v>
      </c>
      <c r="J35" s="67">
        <f>F35/E35</f>
        <v>0.95348523964530252</v>
      </c>
      <c r="K35" s="68">
        <f>F35-B35</f>
        <v>-248.70000000000073</v>
      </c>
      <c r="L35" s="67">
        <f t="shared" ref="L35:L41" si="26">F35/B35-100%</f>
        <v>-1.9144612258094384E-2</v>
      </c>
    </row>
    <row r="36" spans="1:12" s="6" customFormat="1" ht="18.75" customHeight="1" x14ac:dyDescent="0.2">
      <c r="A36" s="38" t="s">
        <v>10</v>
      </c>
      <c r="B36" s="70">
        <v>3563.1</v>
      </c>
      <c r="C36" s="70">
        <v>4086.6</v>
      </c>
      <c r="D36" s="69">
        <v>5793.7</v>
      </c>
      <c r="E36" s="69">
        <v>5216</v>
      </c>
      <c r="F36" s="69">
        <v>3445.6</v>
      </c>
      <c r="G36" s="66">
        <f t="shared" si="24"/>
        <v>9.7445643566596532E-2</v>
      </c>
      <c r="H36" s="69">
        <f t="shared" si="21"/>
        <v>-1770.4</v>
      </c>
      <c r="I36" s="67">
        <f t="shared" si="25"/>
        <v>0.5947149489963236</v>
      </c>
      <c r="J36" s="67">
        <f t="shared" ref="J36:J43" si="27">F36/E36</f>
        <v>0.66058282208588959</v>
      </c>
      <c r="K36" s="68">
        <f t="shared" ref="K36" si="28">F36-B36</f>
        <v>-117.5</v>
      </c>
      <c r="L36" s="67">
        <f t="shared" si="26"/>
        <v>-3.2976902135780639E-2</v>
      </c>
    </row>
    <row r="37" spans="1:12" s="6" customFormat="1" ht="20.100000000000001" customHeight="1" x14ac:dyDescent="0.2">
      <c r="A37" s="38" t="s">
        <v>11</v>
      </c>
      <c r="B37" s="70">
        <v>367.4</v>
      </c>
      <c r="C37" s="70">
        <v>787.4</v>
      </c>
      <c r="D37" s="69">
        <v>960</v>
      </c>
      <c r="E37" s="69">
        <v>960</v>
      </c>
      <c r="F37" s="69">
        <v>748</v>
      </c>
      <c r="G37" s="66">
        <f t="shared" si="24"/>
        <v>2.1154324758478699E-2</v>
      </c>
      <c r="H37" s="69">
        <f t="shared" si="21"/>
        <v>-212</v>
      </c>
      <c r="I37" s="67">
        <f t="shared" si="25"/>
        <v>0.77916666666666667</v>
      </c>
      <c r="J37" s="67">
        <f t="shared" si="27"/>
        <v>0.77916666666666667</v>
      </c>
      <c r="K37" s="68">
        <f t="shared" si="23"/>
        <v>380.6</v>
      </c>
      <c r="L37" s="67">
        <f t="shared" si="26"/>
        <v>1.0359281437125749</v>
      </c>
    </row>
    <row r="38" spans="1:12" s="6" customFormat="1" ht="18.75" customHeight="1" x14ac:dyDescent="0.2">
      <c r="A38" s="38" t="s">
        <v>12</v>
      </c>
      <c r="B38" s="70">
        <v>13202</v>
      </c>
      <c r="C38" s="70">
        <v>16050</v>
      </c>
      <c r="D38" s="69">
        <v>21953.200000000001</v>
      </c>
      <c r="E38" s="69">
        <v>14902.7</v>
      </c>
      <c r="F38" s="69">
        <v>13583.3</v>
      </c>
      <c r="G38" s="66">
        <f t="shared" si="24"/>
        <v>0.38415179076449696</v>
      </c>
      <c r="H38" s="69">
        <f t="shared" si="21"/>
        <v>-1319.4000000000015</v>
      </c>
      <c r="I38" s="67">
        <f t="shared" si="25"/>
        <v>0.6187389537743927</v>
      </c>
      <c r="J38" s="67">
        <f t="shared" si="27"/>
        <v>0.9114657075563487</v>
      </c>
      <c r="K38" s="68">
        <f t="shared" si="23"/>
        <v>381.29999999999927</v>
      </c>
      <c r="L38" s="67">
        <f t="shared" si="26"/>
        <v>2.8881987577639601E-2</v>
      </c>
    </row>
    <row r="39" spans="1:12" s="6" customFormat="1" ht="33" customHeight="1" x14ac:dyDescent="0.2">
      <c r="A39" s="38" t="s">
        <v>49</v>
      </c>
      <c r="B39" s="70">
        <v>0</v>
      </c>
      <c r="C39" s="70">
        <v>8</v>
      </c>
      <c r="D39" s="69">
        <v>18</v>
      </c>
      <c r="E39" s="69">
        <v>18</v>
      </c>
      <c r="F39" s="69">
        <v>8</v>
      </c>
      <c r="G39" s="66">
        <f t="shared" si="24"/>
        <v>2.262494626575262E-4</v>
      </c>
      <c r="H39" s="69">
        <f t="shared" si="21"/>
        <v>-10</v>
      </c>
      <c r="I39" s="67">
        <f t="shared" si="25"/>
        <v>0.44444444444444442</v>
      </c>
      <c r="J39" s="67">
        <f t="shared" si="27"/>
        <v>0.44444444444444442</v>
      </c>
      <c r="K39" s="68">
        <f t="shared" si="23"/>
        <v>8</v>
      </c>
      <c r="L39" s="67">
        <v>0</v>
      </c>
    </row>
    <row r="40" spans="1:12" s="6" customFormat="1" x14ac:dyDescent="0.2">
      <c r="A40" s="38" t="s">
        <v>43</v>
      </c>
      <c r="B40" s="70">
        <v>0</v>
      </c>
      <c r="C40" s="70">
        <v>24</v>
      </c>
      <c r="D40" s="69">
        <v>10</v>
      </c>
      <c r="E40" s="69">
        <v>10</v>
      </c>
      <c r="F40" s="69">
        <v>0</v>
      </c>
      <c r="G40" s="66">
        <f t="shared" si="24"/>
        <v>0</v>
      </c>
      <c r="H40" s="69">
        <f t="shared" si="21"/>
        <v>-10</v>
      </c>
      <c r="I40" s="67">
        <f t="shared" si="25"/>
        <v>0</v>
      </c>
      <c r="J40" s="67">
        <f t="shared" si="27"/>
        <v>0</v>
      </c>
      <c r="K40" s="68">
        <f t="shared" si="23"/>
        <v>0</v>
      </c>
      <c r="L40" s="67">
        <v>0</v>
      </c>
    </row>
    <row r="41" spans="1:12" s="21" customFormat="1" ht="48" x14ac:dyDescent="0.2">
      <c r="A41" s="43" t="s">
        <v>46</v>
      </c>
      <c r="B41" s="82">
        <v>9.8000000000000007</v>
      </c>
      <c r="C41" s="82">
        <v>0</v>
      </c>
      <c r="D41" s="82">
        <v>2.2000000000000002</v>
      </c>
      <c r="E41" s="82">
        <v>2.2000000000000002</v>
      </c>
      <c r="F41" s="82">
        <v>2.2000000000000002</v>
      </c>
      <c r="G41" s="66">
        <f t="shared" si="24"/>
        <v>6.2218602230819717E-5</v>
      </c>
      <c r="H41" s="69">
        <f t="shared" ref="H41:H43" si="29">F41-E41</f>
        <v>0</v>
      </c>
      <c r="I41" s="67">
        <f t="shared" si="25"/>
        <v>1</v>
      </c>
      <c r="J41" s="67">
        <f t="shared" si="27"/>
        <v>1</v>
      </c>
      <c r="K41" s="68">
        <f>F41-B41</f>
        <v>-7.6000000000000005</v>
      </c>
      <c r="L41" s="67">
        <f t="shared" si="26"/>
        <v>-0.77551020408163263</v>
      </c>
    </row>
    <row r="42" spans="1:12" s="21" customFormat="1" ht="36" x14ac:dyDescent="0.2">
      <c r="A42" s="38" t="s">
        <v>50</v>
      </c>
      <c r="B42" s="82">
        <v>0</v>
      </c>
      <c r="C42" s="82">
        <v>0</v>
      </c>
      <c r="D42" s="82">
        <v>-15</v>
      </c>
      <c r="E42" s="82">
        <v>-15</v>
      </c>
      <c r="F42" s="82">
        <v>-15</v>
      </c>
      <c r="G42" s="66">
        <f t="shared" si="24"/>
        <v>-4.2421774248286166E-4</v>
      </c>
      <c r="H42" s="69">
        <f t="shared" si="29"/>
        <v>0</v>
      </c>
      <c r="I42" s="67">
        <f t="shared" si="25"/>
        <v>1</v>
      </c>
      <c r="J42" s="67">
        <f t="shared" si="27"/>
        <v>1</v>
      </c>
      <c r="K42" s="68">
        <f>F42-B42</f>
        <v>-15</v>
      </c>
      <c r="L42" s="67">
        <v>0</v>
      </c>
    </row>
    <row r="43" spans="1:12" s="6" customFormat="1" ht="36" x14ac:dyDescent="0.2">
      <c r="A43" s="38" t="s">
        <v>28</v>
      </c>
      <c r="B43" s="82">
        <v>0</v>
      </c>
      <c r="C43" s="82">
        <v>0</v>
      </c>
      <c r="D43" s="68">
        <v>-397.8</v>
      </c>
      <c r="E43" s="68">
        <v>-397.8</v>
      </c>
      <c r="F43" s="68">
        <v>-397.8</v>
      </c>
      <c r="G43" s="66">
        <f t="shared" si="24"/>
        <v>-1.1250254530645491E-2</v>
      </c>
      <c r="H43" s="69">
        <f t="shared" si="29"/>
        <v>0</v>
      </c>
      <c r="I43" s="67">
        <f t="shared" si="25"/>
        <v>1</v>
      </c>
      <c r="J43" s="67">
        <f t="shared" si="27"/>
        <v>1</v>
      </c>
      <c r="K43" s="68">
        <f t="shared" ref="K43" si="30">F43-B43</f>
        <v>-397.8</v>
      </c>
      <c r="L43" s="67">
        <v>0</v>
      </c>
    </row>
    <row r="44" spans="1:12" x14ac:dyDescent="0.2">
      <c r="A44" s="32" t="s">
        <v>3</v>
      </c>
      <c r="B44" s="33">
        <f>B32+B34</f>
        <v>35591.200000000004</v>
      </c>
      <c r="C44" s="33">
        <f>C32+C34</f>
        <v>44374.3</v>
      </c>
      <c r="D44" s="33">
        <f>D32+D34</f>
        <v>52872.999999999993</v>
      </c>
      <c r="E44" s="33">
        <f>E32+E34</f>
        <v>39583.799999999988</v>
      </c>
      <c r="F44" s="34">
        <f>F32+F34</f>
        <v>35359.199999999997</v>
      </c>
      <c r="G44" s="35">
        <f>G34+G32</f>
        <v>0.99999999999999978</v>
      </c>
      <c r="H44" s="33">
        <f>F44-E44</f>
        <v>-4224.5999999999913</v>
      </c>
      <c r="I44" s="36">
        <f>F44/D44</f>
        <v>0.66875721067463545</v>
      </c>
      <c r="J44" s="36">
        <f>F44/E44</f>
        <v>0.89327452139511643</v>
      </c>
      <c r="K44" s="34">
        <f>F44-B44</f>
        <v>-232.00000000000728</v>
      </c>
      <c r="L44" s="36">
        <f>F44/B44-100%</f>
        <v>-6.5184652385985586E-3</v>
      </c>
    </row>
    <row r="45" spans="1:12" x14ac:dyDescent="0.2">
      <c r="A45" s="15"/>
      <c r="B45" s="16"/>
      <c r="C45" s="16"/>
      <c r="D45" s="17"/>
      <c r="E45" s="17"/>
      <c r="F45" s="17"/>
      <c r="G45" s="18"/>
      <c r="H45" s="18"/>
      <c r="I45" s="18"/>
      <c r="J45" s="17"/>
      <c r="K45" s="17"/>
      <c r="L45" s="19"/>
    </row>
    <row r="46" spans="1:12" ht="13.5" hidden="1" thickBot="1" x14ac:dyDescent="0.25">
      <c r="A46" s="83" t="s">
        <v>21</v>
      </c>
      <c r="B46" s="84">
        <v>11831.4</v>
      </c>
      <c r="C46" s="85">
        <v>26413.200000000001</v>
      </c>
      <c r="D46" s="85">
        <v>26680.400000000005</v>
      </c>
      <c r="E46" s="85">
        <v>12510.7</v>
      </c>
      <c r="F46" s="85">
        <v>9618.5</v>
      </c>
      <c r="G46" s="86" t="s">
        <v>23</v>
      </c>
      <c r="H46" s="25">
        <v>-2892.2000000000007</v>
      </c>
      <c r="I46" s="26">
        <v>0.36050808833450765</v>
      </c>
      <c r="J46" s="26">
        <v>0.76882188846347521</v>
      </c>
      <c r="K46" s="27">
        <v>-2212.8999999999996</v>
      </c>
      <c r="L46" s="28">
        <v>-0.18703619182852405</v>
      </c>
    </row>
    <row r="47" spans="1:12" ht="13.5" hidden="1" thickBot="1" x14ac:dyDescent="0.25">
      <c r="A47" s="23" t="s">
        <v>22</v>
      </c>
      <c r="B47" s="24">
        <f>B44-B46</f>
        <v>23759.800000000003</v>
      </c>
      <c r="C47" s="24">
        <f t="shared" ref="C47:F47" si="31">C44-C46</f>
        <v>17961.100000000002</v>
      </c>
      <c r="D47" s="24">
        <f t="shared" si="31"/>
        <v>26192.599999999988</v>
      </c>
      <c r="E47" s="24">
        <f t="shared" si="31"/>
        <v>27073.099999999988</v>
      </c>
      <c r="F47" s="24">
        <f t="shared" si="31"/>
        <v>25740.699999999997</v>
      </c>
      <c r="G47" s="22" t="s">
        <v>23</v>
      </c>
      <c r="H47" s="30" t="s">
        <v>23</v>
      </c>
      <c r="I47" s="30" t="s">
        <v>23</v>
      </c>
      <c r="J47" s="30" t="s">
        <v>23</v>
      </c>
      <c r="K47" s="30" t="s">
        <v>23</v>
      </c>
      <c r="L47" s="29" t="s">
        <v>23</v>
      </c>
    </row>
    <row r="48" spans="1:12" x14ac:dyDescent="0.2">
      <c r="C48" s="10">
        <f>C44-44374.3</f>
        <v>0</v>
      </c>
      <c r="D48" s="7">
        <f>52873-D44</f>
        <v>0</v>
      </c>
      <c r="E48" s="7">
        <f>E44-39583.8</f>
        <v>0</v>
      </c>
      <c r="F48" s="7">
        <f>F44-35359.2</f>
        <v>0</v>
      </c>
    </row>
  </sheetData>
  <mergeCells count="14">
    <mergeCell ref="A4:A5"/>
    <mergeCell ref="A2:L2"/>
    <mergeCell ref="F3:J3"/>
    <mergeCell ref="F4:F5"/>
    <mergeCell ref="E4:E5"/>
    <mergeCell ref="G4:G5"/>
    <mergeCell ref="I4:J4"/>
    <mergeCell ref="H4:H5"/>
    <mergeCell ref="N12:P12"/>
    <mergeCell ref="J1:L1"/>
    <mergeCell ref="K4:L4"/>
    <mergeCell ref="C4:C5"/>
    <mergeCell ref="B4:B5"/>
    <mergeCell ref="D4:D5"/>
  </mergeCells>
  <phoneticPr fontId="0" type="noConversion"/>
  <pageMargins left="0.59055118110236227" right="0.59055118110236227" top="0.23622047244094491" bottom="0" header="0" footer="0.11811023622047245"/>
  <pageSetup paperSize="9" scale="68" fitToHeight="0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 доходы</vt:lpstr>
      <vt:lpstr>'Приложение 1 доходы'!Область_печати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Канева Юлия Владимировна</cp:lastModifiedBy>
  <cp:lastPrinted>2019-11-20T08:32:44Z</cp:lastPrinted>
  <dcterms:created xsi:type="dcterms:W3CDTF">2007-02-19T15:18:48Z</dcterms:created>
  <dcterms:modified xsi:type="dcterms:W3CDTF">2019-11-20T08:32:45Z</dcterms:modified>
</cp:coreProperties>
</file>