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нформация на сай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<sst xmlns="http://schemas.openxmlformats.org/spreadsheetml/2006/main" count="75" uniqueCount="75">
  <si>
    <t>ИНФОРМАЦИЯ</t>
  </si>
  <si>
    <t>тыс.руб.</t>
  </si>
  <si>
    <t>Наименование показателя</t>
  </si>
  <si>
    <t>Плановые назначения на 1 квартал 2017 года</t>
  </si>
  <si>
    <t>Кассовое исполнение за 1 квартал 2017 года</t>
  </si>
  <si>
    <t>Доля в сумме в общей сумме, %</t>
  </si>
  <si>
    <t>% исполнения</t>
  </si>
  <si>
    <t xml:space="preserve">Отклонение показателей кассового исполнения </t>
  </si>
  <si>
    <t>Кассовое исполнение за 1 квартал 2016 года</t>
  </si>
  <si>
    <t>Отклонение показателей исполнения 2017 года от показателей исполнения 2016 года</t>
  </si>
  <si>
    <t>Темп роста, %</t>
  </si>
  <si>
    <t>относительно уточненных бюджетных назначений</t>
  </si>
  <si>
    <t>относительно плановых назначений на 1 квартал 2017 года</t>
  </si>
  <si>
    <t>от уточненных бюджетных назначений</t>
  </si>
  <si>
    <t>от плановых назначений на 1 квартал 2017 года</t>
  </si>
  <si>
    <t>ДОХОДЫ в т.ч.:</t>
  </si>
  <si>
    <t>Налоговые и неналоговые поступления, в т.ч.</t>
  </si>
  <si>
    <t>Налоговые доходы, в т.ч.:</t>
  </si>
  <si>
    <t>Налог на доходы физических лиц</t>
  </si>
  <si>
    <t>Акцизы по подакцизным товарам</t>
  </si>
  <si>
    <t>Единый сельскохозяйственный налог</t>
  </si>
  <si>
    <t>Налог на имущество физических лиц</t>
  </si>
  <si>
    <t>Земельный налог с физических лиц</t>
  </si>
  <si>
    <t>Земельный налог с организаций</t>
  </si>
  <si>
    <t>Государственная пошлина</t>
  </si>
  <si>
    <t>Неналоговые доходы, в т.ч.:</t>
  </si>
  <si>
    <t>Штрафы, санкции, возмещение ущерба</t>
  </si>
  <si>
    <t>Безвозмездные поступления, в т.ч.:</t>
  </si>
  <si>
    <t>Дотации</t>
  </si>
  <si>
    <t>Субсидии</t>
  </si>
  <si>
    <t>Субвенции</t>
  </si>
  <si>
    <t>Иные межбюджетные трансферты</t>
  </si>
  <si>
    <t>РАСХОДЫ, в т.ч.:</t>
  </si>
  <si>
    <t>Общегосударственные вопросы, в т.ч.:</t>
  </si>
  <si>
    <t>Функционирование высшего должностного лица субъекта Российской Федерации и 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</si>
  <si>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</si>
  <si>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</si>
  <si>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</si>
  <si>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</si>
  <si>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</si>
  <si>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Национальная оборона, в т.ч.: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</si>
  <si>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</si>
  <si>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</si>
  <si>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</si>
  <si>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</si>
  <si>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</si>
  <si>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</si>
  <si>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</si>
  <si>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</si>
  <si>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хозяйство, в т.ч.:</t>
  </si>
  <si>
    <t>Жилищное хозяйство</t>
  </si>
  <si>
    <t>Коммунальное хозяйство</t>
  </si>
  <si>
    <t>Благоустройство</t>
  </si>
  <si>
    <t>Образование, в т.ч.:</t>
  </si>
  <si>
    <t>Молодежная политика</t>
  </si>
  <si>
    <t>Социальная политика, в т.ч.:</t>
  </si>
  <si>
    <t>Пенсионное обеспечение</t>
  </si>
  <si>
    <t>Социальное обеспечение населения</t>
  </si>
  <si>
    <t>Физическая культура и спорт, в т.ч.:</t>
  </si>
  <si>
    <t xml:space="preserve">Физическая культура </t>
  </si>
  <si>
    <t>Превышение доходов над расходами (+), дефицит (-)</t>
  </si>
  <si>
    <t>Источники покрытия дефицита</t>
  </si>
  <si>
    <t>Остатки средств на 01.01.2017 г.</t>
  </si>
  <si>
    <t>Остатки средств на конец отчтетного периода</t>
  </si>
  <si>
    <t>Муниципальный долг</t>
  </si>
  <si>
    <t>Отсутствует</t>
  </si>
  <si>
    <t>Первоначально утвержденные бюджетные назначения (решение от 29.12.2016 № 200)</t>
  </si>
  <si>
    <t>о ходе исполнения бюджета муниципального образования "Приморско-куйский сельсовет" Ненецкого автономного округа на 01 апреля 2017 года</t>
  </si>
  <si>
    <t>Уточненные бюджетные назначения (решение от 23.03.2017 № 213)</t>
  </si>
  <si>
    <t>Доходы,получаемые в виде арендной платы за земли, находящихся в собственности сельских поселений</t>
  </si>
  <si>
    <t>Доходы от сдачи в аренду имущества</t>
  </si>
  <si>
    <t>Доходы от перечисления части прибыли</t>
  </si>
  <si>
    <t>Прочие поступление от использования имущества</t>
  </si>
  <si>
    <t>Доходы от оказания платных услуг и компенсации затрат бюджетов сельских поселений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</si>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</sst>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 ;[Red]\-#,##0\ "/>
    <numFmt numFmtId="187" formatCode="#,##0_ ;\-#,##0\ "/>
    <numFmt numFmtId="188" formatCode="#,##0.00000"/>
    <numFmt numFmtId="189" formatCode="mmm/yyyy"/>
    <numFmt numFmtId="190" formatCode="#,##0.00_ ;\-#,##0.00\ "/>
    <numFmt numFmtId="191" formatCode="0.0"/>
    <numFmt numFmtId="192" formatCode="0.000"/>
    <numFmt numFmtId="193" formatCode="0.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&quot;р.&quot;"/>
    <numFmt numFmtId="199" formatCode="[$-419]d\ mmm;@"/>
    <numFmt numFmtId="200" formatCode="_-* #,##0.0000_р_._-;\-* #,##0.0000_р_._-;_-* &quot;-&quot;??_р_._-;_-@_-"/>
    <numFmt numFmtId="201" formatCode="_-* #,##0.00000_р_._-;\-* #,##0.00000_р_._-;_-* &quot;-&quot;??_р_._-;_-@_-"/>
    <numFmt numFmtId="202" formatCode="0.00000"/>
    <numFmt numFmtId="203" formatCode="0.000000"/>
    <numFmt numFmtId="204" formatCode="0.0000000"/>
    <numFmt numFmtId="205" formatCode="_-* #,##0.0_р_._-;\-* #,##0.0_р_._-;_-* &quot;-&quot;?_р_.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54" applyFont="1" applyAlignment="1">
      <alignment wrapText="1"/>
      <protection/>
    </xf>
    <xf numFmtId="0" fontId="22" fillId="0" borderId="0" xfId="54" applyFont="1" applyFill="1" applyAlignment="1">
      <alignment wrapText="1"/>
      <protection/>
    </xf>
    <xf numFmtId="0" fontId="22" fillId="24" borderId="10" xfId="54" applyFont="1" applyFill="1" applyBorder="1" applyAlignment="1">
      <alignment horizontal="center" wrapText="1"/>
      <protection/>
    </xf>
    <xf numFmtId="0" fontId="22" fillId="0" borderId="10" xfId="54" applyFont="1" applyBorder="1" applyAlignment="1">
      <alignment horizontal="center" wrapText="1"/>
      <protection/>
    </xf>
    <xf numFmtId="0" fontId="23" fillId="0" borderId="10" xfId="54" applyFont="1" applyBorder="1" applyAlignment="1">
      <alignment wrapText="1"/>
      <protection/>
    </xf>
    <xf numFmtId="183" fontId="23" fillId="0" borderId="10" xfId="54" applyNumberFormat="1" applyFont="1" applyFill="1" applyBorder="1" applyAlignment="1">
      <alignment wrapText="1"/>
      <protection/>
    </xf>
    <xf numFmtId="183" fontId="23" fillId="24" borderId="10" xfId="54" applyNumberFormat="1" applyFont="1" applyFill="1" applyBorder="1" applyAlignment="1">
      <alignment wrapText="1"/>
      <protection/>
    </xf>
    <xf numFmtId="183" fontId="23" fillId="0" borderId="10" xfId="54" applyNumberFormat="1" applyFont="1" applyBorder="1" applyAlignment="1">
      <alignment wrapText="1"/>
      <protection/>
    </xf>
    <xf numFmtId="0" fontId="23" fillId="0" borderId="0" xfId="54" applyFont="1" applyAlignment="1">
      <alignment wrapText="1"/>
      <protection/>
    </xf>
    <xf numFmtId="0" fontId="22" fillId="0" borderId="10" xfId="54" applyFont="1" applyBorder="1" applyAlignment="1">
      <alignment wrapText="1"/>
      <protection/>
    </xf>
    <xf numFmtId="183" fontId="22" fillId="0" borderId="10" xfId="54" applyNumberFormat="1" applyFont="1" applyFill="1" applyBorder="1" applyAlignment="1">
      <alignment wrapText="1"/>
      <protection/>
    </xf>
    <xf numFmtId="183" fontId="22" fillId="24" borderId="10" xfId="54" applyNumberFormat="1" applyFont="1" applyFill="1" applyBorder="1" applyAlignment="1">
      <alignment wrapText="1"/>
      <protection/>
    </xf>
    <xf numFmtId="183" fontId="22" fillId="0" borderId="10" xfId="54" applyNumberFormat="1" applyFont="1" applyBorder="1" applyAlignment="1">
      <alignment wrapText="1"/>
      <protection/>
    </xf>
    <xf numFmtId="0" fontId="22" fillId="24" borderId="10" xfId="54" applyFont="1" applyFill="1" applyBorder="1" applyAlignment="1">
      <alignment wrapText="1"/>
      <protection/>
    </xf>
    <xf numFmtId="191" fontId="23" fillId="0" borderId="10" xfId="54" applyNumberFormat="1" applyFont="1" applyBorder="1" applyAlignment="1">
      <alignment wrapText="1"/>
      <protection/>
    </xf>
    <xf numFmtId="191" fontId="23" fillId="24" borderId="10" xfId="54" applyNumberFormat="1" applyFont="1" applyFill="1" applyBorder="1" applyAlignment="1">
      <alignment wrapText="1"/>
      <protection/>
    </xf>
    <xf numFmtId="43" fontId="22" fillId="0" borderId="10" xfId="54" applyNumberFormat="1" applyFont="1" applyBorder="1" applyAlignment="1">
      <alignment wrapText="1"/>
      <protection/>
    </xf>
    <xf numFmtId="191" fontId="22" fillId="24" borderId="10" xfId="54" applyNumberFormat="1" applyFont="1" applyFill="1" applyBorder="1" applyAlignment="1">
      <alignment wrapText="1"/>
      <protection/>
    </xf>
    <xf numFmtId="191" fontId="22" fillId="0" borderId="10" xfId="54" applyNumberFormat="1" applyFont="1" applyBorder="1" applyAlignment="1">
      <alignment wrapText="1"/>
      <protection/>
    </xf>
    <xf numFmtId="0" fontId="22" fillId="0" borderId="10" xfId="54" applyFont="1" applyFill="1" applyBorder="1" applyAlignment="1">
      <alignment wrapText="1"/>
      <protection/>
    </xf>
    <xf numFmtId="205" fontId="23" fillId="0" borderId="10" xfId="54" applyNumberFormat="1" applyFont="1" applyBorder="1" applyAlignment="1">
      <alignment wrapText="1"/>
      <protection/>
    </xf>
    <xf numFmtId="0" fontId="23" fillId="0" borderId="10" xfId="54" applyFont="1" applyFill="1" applyBorder="1" applyAlignment="1">
      <alignment wrapText="1"/>
      <protection/>
    </xf>
    <xf numFmtId="205" fontId="22" fillId="0" borderId="10" xfId="54" applyNumberFormat="1" applyFont="1" applyBorder="1" applyAlignment="1">
      <alignment wrapText="1"/>
      <protection/>
    </xf>
    <xf numFmtId="0" fontId="22" fillId="24" borderId="11" xfId="54" applyFont="1" applyFill="1" applyBorder="1" applyAlignment="1">
      <alignment horizontal="center" wrapText="1"/>
      <protection/>
    </xf>
    <xf numFmtId="0" fontId="22" fillId="24" borderId="12" xfId="54" applyFont="1" applyFill="1" applyBorder="1" applyAlignment="1">
      <alignment horizontal="center" wrapText="1"/>
      <protection/>
    </xf>
    <xf numFmtId="0" fontId="22" fillId="0" borderId="11" xfId="54" applyFont="1" applyBorder="1" applyAlignment="1">
      <alignment horizontal="center" wrapText="1"/>
      <protection/>
    </xf>
    <xf numFmtId="0" fontId="22" fillId="0" borderId="12" xfId="54" applyFont="1" applyBorder="1" applyAlignment="1">
      <alignment horizontal="center" wrapText="1"/>
      <protection/>
    </xf>
    <xf numFmtId="0" fontId="22" fillId="0" borderId="13" xfId="54" applyFont="1" applyBorder="1" applyAlignment="1">
      <alignment horizontal="right" wrapText="1"/>
      <protection/>
    </xf>
    <xf numFmtId="0" fontId="24" fillId="0" borderId="0" xfId="54" applyFont="1" applyAlignment="1">
      <alignment horizontal="center" wrapText="1"/>
      <protection/>
    </xf>
    <xf numFmtId="0" fontId="24" fillId="24" borderId="0" xfId="54" applyFont="1" applyFill="1" applyAlignment="1">
      <alignment horizontal="center" wrapText="1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2" fillId="0" borderId="14" xfId="54" applyFont="1" applyBorder="1" applyAlignment="1">
      <alignment horizontal="center" wrapText="1"/>
      <protection/>
    </xf>
    <xf numFmtId="0" fontId="22" fillId="0" borderId="15" xfId="54" applyFont="1" applyBorder="1" applyAlignment="1">
      <alignment horizontal="center" wrapText="1"/>
      <protection/>
    </xf>
    <xf numFmtId="0" fontId="23" fillId="0" borderId="14" xfId="54" applyFont="1" applyBorder="1" applyAlignment="1">
      <alignment horizontal="center" wrapText="1"/>
      <protection/>
    </xf>
    <xf numFmtId="0" fontId="23" fillId="0" borderId="16" xfId="54" applyFont="1" applyBorder="1" applyAlignment="1">
      <alignment horizontal="center" wrapText="1"/>
      <protection/>
    </xf>
    <xf numFmtId="0" fontId="23" fillId="0" borderId="15" xfId="54" applyFont="1" applyBorder="1" applyAlignment="1">
      <alignment horizont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503117 Март 2017 го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%20&#1075;&#1086;&#1076;\&#1052;&#1077;&#1089;&#1103;&#1095;&#1085;&#1099;&#1077;\&#1052;&#1072;&#1088;&#1090;\0503117%20&#1052;&#1072;&#1088;&#1090;%20201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Общегос.вопросы"/>
      <sheetName val="Глава (СВОД)"/>
      <sheetName val="Глава (121)"/>
      <sheetName val="Глава (129) "/>
      <sheetName val="Депутаты(СВОД)"/>
      <sheetName val="Сод.Совета деп."/>
      <sheetName val="Совет 244"/>
      <sheetName val="Председатель"/>
      <sheetName val="Председатель (121)"/>
      <sheetName val="Председатель (129)"/>
      <sheetName val="Председатель (122)"/>
      <sheetName val="Администрация"/>
      <sheetName val="Админи. (СВОД)"/>
      <sheetName val="Админ (121)"/>
      <sheetName val="Админ. (122)"/>
      <sheetName val="Админ (129)"/>
      <sheetName val="Админ. (244)"/>
      <sheetName val="Админ. (851)"/>
      <sheetName val="Админ. (852)"/>
      <sheetName val="МП Разв. админ.сист (СВОД)"/>
      <sheetName val="МП Разв.админ.сист. (244)"/>
      <sheetName val="КСП (СВОД)"/>
      <sheetName val="КСП"/>
      <sheetName val="Рез.фонд (СВОД)"/>
      <sheetName val="Рез.фонд"/>
      <sheetName val="Другие Общег.вопрос."/>
      <sheetName val="МП Компл.раз.посел."/>
      <sheetName val="Админ.правон."/>
      <sheetName val="Ассоц."/>
      <sheetName val="БТИ"/>
      <sheetName val="Взносы по кап.рем."/>
      <sheetName val="Закупки"/>
      <sheetName val="Нац.обор."/>
      <sheetName val="Мобил.подг."/>
      <sheetName val="Воинск.учет"/>
      <sheetName val="воин.уч. (121)"/>
      <sheetName val="воин.уч. (122)"/>
      <sheetName val="Воин.уч. (129)"/>
      <sheetName val="Воин.уч. (244)"/>
      <sheetName val="Нац.без. и прав.деят."/>
      <sheetName val="ГО и ЧС"/>
      <sheetName val="МП Защ.насел."/>
      <sheetName val="МП Защ.насел. (ГО и ЧС)"/>
      <sheetName val="МП Защ.насел. (Обучение)"/>
      <sheetName val="Противоп."/>
      <sheetName val="Противоп.наша"/>
      <sheetName val="МП Разв.админ.сист. "/>
      <sheetName val="МП Разв.админ.сист.(244)"/>
      <sheetName val="Нац.экон."/>
      <sheetName val="Транспорт"/>
      <sheetName val="МП Разв.тран.инфраст."/>
      <sheetName val="авиаплощ."/>
      <sheetName val="Блоки"/>
      <sheetName val="Дор.хоз-во"/>
      <sheetName val="МП Разв.трансп. инфрастр."/>
      <sheetName val="МП Разв.тран.инф.(244)"/>
      <sheetName val="Дорож.фонд наш"/>
      <sheetName val="Другие вопр."/>
      <sheetName val="МП Компл.разв.ПМП 5"/>
      <sheetName val="Межевание"/>
      <sheetName val="ЖКХ"/>
      <sheetName val="ЖХ"/>
      <sheetName val="Ремонт МЖФ"/>
      <sheetName val="КХ"/>
      <sheetName val="МП Комплекс.разв."/>
      <sheetName val="Подп.5 Соц.инфр."/>
      <sheetName val="Баня Бел."/>
      <sheetName val="Баня Пеша (Приоб.)"/>
      <sheetName val="Баня Пеша (Стр-во.)"/>
      <sheetName val="Подп.6 Ком.инфр."/>
      <sheetName val="Свалка"/>
      <sheetName val="Благоустройство"/>
      <sheetName val="МП Компл.разв.Соц.инфр."/>
      <sheetName val="Уличное"/>
      <sheetName val="Прочие по благ."/>
      <sheetName val="Образование"/>
      <sheetName val="Мол.пол-ка"/>
      <sheetName val="Мер.с детьми и мол."/>
      <sheetName val="Соц. пол-ка"/>
      <sheetName val="Пенс.обесп."/>
      <sheetName val="МП Разв.админ.сист."/>
      <sheetName val="Пенсия"/>
      <sheetName val="Пенсия МБ"/>
      <sheetName val="Соц.обесп."/>
      <sheetName val="Кап.рем.пенс.(СВОД)"/>
      <sheetName val="Кап.рем.(321)"/>
      <sheetName val="Кап.рем.(244)"/>
      <sheetName val="Памятники ОБ"/>
      <sheetName val="Памятники МБ"/>
      <sheetName val="Физ-ра и спорт"/>
      <sheetName val="Физ-ра"/>
      <sheetName val="Спорт.мероп."/>
      <sheetName val="Источники 3 раздел"/>
      <sheetName val="Оперативка"/>
      <sheetName val="Отчет главе"/>
      <sheetName val="Информация на сайт"/>
    </sheetNames>
    <sheetDataSet>
      <sheetData sheetId="0">
        <row r="77">
          <cell r="BE77">
            <v>0</v>
          </cell>
          <cell r="BS77">
            <v>0</v>
          </cell>
          <cell r="CG77">
            <v>0</v>
          </cell>
        </row>
      </sheetData>
      <sheetData sheetId="23">
        <row r="16">
          <cell r="CG16">
            <v>448500</v>
          </cell>
          <cell r="CU16">
            <v>448500</v>
          </cell>
        </row>
      </sheetData>
      <sheetData sheetId="25">
        <row r="16">
          <cell r="DI16">
            <v>0</v>
          </cell>
          <cell r="DW16">
            <v>0</v>
          </cell>
        </row>
      </sheetData>
      <sheetData sheetId="59">
        <row r="16">
          <cell r="DW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7"/>
  <sheetViews>
    <sheetView tabSelected="1" view="pageBreakPreview" zoomScaleSheetLayoutView="100" workbookViewId="0" topLeftCell="A1">
      <pane ySplit="7" topLeftCell="BM8" activePane="bottomLeft" state="frozen"/>
      <selection pane="topLeft" activeCell="A6" sqref="A6:A7"/>
      <selection pane="bottomLeft" activeCell="H22" sqref="H22"/>
    </sheetView>
  </sheetViews>
  <sheetFormatPr defaultColWidth="9.140625" defaultRowHeight="12.75"/>
  <cols>
    <col min="1" max="1" width="37.8515625" style="1" customWidth="1"/>
    <col min="2" max="2" width="13.421875" style="1" customWidth="1"/>
    <col min="3" max="3" width="13.28125" style="1" customWidth="1"/>
    <col min="4" max="4" width="11.8515625" style="1" customWidth="1"/>
    <col min="5" max="6" width="11.7109375" style="1" customWidth="1"/>
    <col min="7" max="8" width="10.28125" style="1" customWidth="1"/>
    <col min="9" max="10" width="12.140625" style="1" customWidth="1"/>
    <col min="11" max="11" width="10.00390625" style="2" customWidth="1"/>
    <col min="12" max="12" width="12.140625" style="1" customWidth="1"/>
    <col min="13" max="16384" width="9.140625" style="1" customWidth="1"/>
  </cols>
  <sheetData>
    <row r="2" spans="1:13" ht="15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9.25" customHeight="1">
      <c r="A3" s="30" t="s">
        <v>67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5" spans="12:13" ht="12.75">
      <c r="L5" s="28" t="s">
        <v>1</v>
      </c>
      <c r="M5" s="28"/>
    </row>
    <row r="6" spans="1:13" ht="27.75" customHeight="1">
      <c r="A6" s="31" t="s">
        <v>2</v>
      </c>
      <c r="B6" s="24" t="s">
        <v>66</v>
      </c>
      <c r="C6" s="24" t="s">
        <v>68</v>
      </c>
      <c r="D6" s="24" t="s">
        <v>3</v>
      </c>
      <c r="E6" s="24" t="s">
        <v>4</v>
      </c>
      <c r="F6" s="26" t="s">
        <v>5</v>
      </c>
      <c r="G6" s="33" t="s">
        <v>6</v>
      </c>
      <c r="H6" s="34"/>
      <c r="I6" s="33" t="s">
        <v>7</v>
      </c>
      <c r="J6" s="34"/>
      <c r="K6" s="24" t="s">
        <v>8</v>
      </c>
      <c r="L6" s="24" t="s">
        <v>9</v>
      </c>
      <c r="M6" s="26" t="s">
        <v>10</v>
      </c>
    </row>
    <row r="7" spans="1:13" ht="78.75" customHeight="1">
      <c r="A7" s="32"/>
      <c r="B7" s="25"/>
      <c r="C7" s="25"/>
      <c r="D7" s="25"/>
      <c r="E7" s="25"/>
      <c r="F7" s="27"/>
      <c r="G7" s="4" t="s">
        <v>11</v>
      </c>
      <c r="H7" s="3" t="s">
        <v>12</v>
      </c>
      <c r="I7" s="4" t="s">
        <v>13</v>
      </c>
      <c r="J7" s="3" t="s">
        <v>14</v>
      </c>
      <c r="K7" s="25"/>
      <c r="L7" s="25"/>
      <c r="M7" s="27"/>
    </row>
    <row r="8" spans="1:13" s="9" customFormat="1" ht="12.75">
      <c r="A8" s="5" t="s">
        <v>15</v>
      </c>
      <c r="B8" s="6">
        <f>B9+B25</f>
        <v>34670.1</v>
      </c>
      <c r="C8" s="6">
        <f>C9+C25</f>
        <v>36304.7</v>
      </c>
      <c r="D8" s="6">
        <f>D9+D25</f>
        <v>8384.5</v>
      </c>
      <c r="E8" s="6">
        <f>E9+E25</f>
        <v>8596</v>
      </c>
      <c r="F8" s="6">
        <f>F9+F25</f>
        <v>100.00000000000001</v>
      </c>
      <c r="G8" s="6">
        <f aca="true" t="shared" si="0" ref="G8:G29">IF(C8,E8/C8*100," ")</f>
        <v>23.67737510570257</v>
      </c>
      <c r="H8" s="6">
        <f aca="true" t="shared" si="1" ref="H8:H29">IF(D8,E8/D8*100," ")</f>
        <v>102.52251177768501</v>
      </c>
      <c r="I8" s="6">
        <f aca="true" t="shared" si="2" ref="I8:I29">E8-C8</f>
        <v>-27708.699999999997</v>
      </c>
      <c r="J8" s="6">
        <f aca="true" t="shared" si="3" ref="J8:J29">E8-D8</f>
        <v>211.5</v>
      </c>
      <c r="K8" s="7">
        <f>K9+K25</f>
        <v>9627.9</v>
      </c>
      <c r="L8" s="8">
        <f aca="true" t="shared" si="4" ref="L8:L29">E8-K8</f>
        <v>-1031.8999999999996</v>
      </c>
      <c r="M8" s="8">
        <f aca="true" t="shared" si="5" ref="M8:M29">IF(K8,E8/K8*100,"")</f>
        <v>89.2821903011041</v>
      </c>
    </row>
    <row r="9" spans="1:13" s="9" customFormat="1" ht="25.5" customHeight="1">
      <c r="A9" s="5" t="s">
        <v>16</v>
      </c>
      <c r="B9" s="6">
        <f>B10+B18</f>
        <v>5766.8</v>
      </c>
      <c r="C9" s="6">
        <f>C10+C18</f>
        <v>5886.6</v>
      </c>
      <c r="D9" s="6">
        <f>D10+D18</f>
        <v>1107.3</v>
      </c>
      <c r="E9" s="6">
        <f>E10+E18</f>
        <v>1541</v>
      </c>
      <c r="F9" s="6">
        <f>F10+F18</f>
        <v>17.926942764076315</v>
      </c>
      <c r="G9" s="6">
        <f t="shared" si="0"/>
        <v>26.17809941222437</v>
      </c>
      <c r="H9" s="6">
        <f t="shared" si="1"/>
        <v>139.1673439898853</v>
      </c>
      <c r="I9" s="6">
        <f t="shared" si="2"/>
        <v>-4345.6</v>
      </c>
      <c r="J9" s="6">
        <f t="shared" si="3"/>
        <v>433.70000000000005</v>
      </c>
      <c r="K9" s="7">
        <f>K10+K18</f>
        <v>1529.1000000000001</v>
      </c>
      <c r="L9" s="8">
        <f t="shared" si="4"/>
        <v>11.899999999999864</v>
      </c>
      <c r="M9" s="8">
        <f t="shared" si="5"/>
        <v>100.77823556340331</v>
      </c>
    </row>
    <row r="10" spans="1:13" s="9" customFormat="1" ht="14.25" customHeight="1">
      <c r="A10" s="5" t="s">
        <v>17</v>
      </c>
      <c r="B10" s="6">
        <f>B11+B13+B14+B15+B16+B17+B12</f>
        <v>3612.3</v>
      </c>
      <c r="C10" s="6">
        <f>C11+C13+C14+C15+C16+C17+C12</f>
        <v>3612.3</v>
      </c>
      <c r="D10" s="6">
        <f>D11+D13+D14+D15+D16+D17+D12</f>
        <v>560.3</v>
      </c>
      <c r="E10" s="6">
        <f>E11+E13+E14+E15+E16+E17+E12</f>
        <v>810.1</v>
      </c>
      <c r="F10" s="6">
        <f>F11+F13+F14+F15+F16+F17+F12</f>
        <v>9.424150767798977</v>
      </c>
      <c r="G10" s="6">
        <f t="shared" si="0"/>
        <v>22.426155081250172</v>
      </c>
      <c r="H10" s="6">
        <f t="shared" si="1"/>
        <v>144.5832589684098</v>
      </c>
      <c r="I10" s="6">
        <f t="shared" si="2"/>
        <v>-2802.2000000000003</v>
      </c>
      <c r="J10" s="6">
        <f t="shared" si="3"/>
        <v>249.80000000000007</v>
      </c>
      <c r="K10" s="7">
        <f>K11+K13+K14+K15+K16+K17+K12</f>
        <v>1140.2</v>
      </c>
      <c r="L10" s="8">
        <f t="shared" si="4"/>
        <v>-330.1</v>
      </c>
      <c r="M10" s="8">
        <f t="shared" si="5"/>
        <v>71.04893878266971</v>
      </c>
    </row>
    <row r="11" spans="1:13" ht="12.75">
      <c r="A11" s="10" t="s">
        <v>18</v>
      </c>
      <c r="B11" s="11">
        <v>1960</v>
      </c>
      <c r="C11" s="11">
        <v>1960</v>
      </c>
      <c r="D11" s="11">
        <v>304.3</v>
      </c>
      <c r="E11" s="11">
        <v>361.5</v>
      </c>
      <c r="F11" s="11">
        <f aca="true" t="shared" si="6" ref="F11:F23">E11/$E$8*100</f>
        <v>4.20544439274081</v>
      </c>
      <c r="G11" s="11">
        <f t="shared" si="0"/>
        <v>18.443877551020407</v>
      </c>
      <c r="H11" s="11">
        <f t="shared" si="1"/>
        <v>118.79723956621756</v>
      </c>
      <c r="I11" s="11">
        <f t="shared" si="2"/>
        <v>-1598.5</v>
      </c>
      <c r="J11" s="11">
        <f t="shared" si="3"/>
        <v>57.19999999999999</v>
      </c>
      <c r="K11" s="12">
        <v>854.7</v>
      </c>
      <c r="L11" s="13">
        <f t="shared" si="4"/>
        <v>-493.20000000000005</v>
      </c>
      <c r="M11" s="13">
        <f t="shared" si="5"/>
        <v>42.29554229554229</v>
      </c>
    </row>
    <row r="12" spans="1:13" ht="12.75">
      <c r="A12" s="10" t="s">
        <v>19</v>
      </c>
      <c r="B12" s="11">
        <v>329</v>
      </c>
      <c r="C12" s="11">
        <v>329</v>
      </c>
      <c r="D12" s="11">
        <v>82.3</v>
      </c>
      <c r="E12" s="11">
        <v>82.7</v>
      </c>
      <c r="F12" s="11">
        <f t="shared" si="6"/>
        <v>0.9620753838994881</v>
      </c>
      <c r="G12" s="11">
        <f t="shared" si="0"/>
        <v>25.136778115501517</v>
      </c>
      <c r="H12" s="11">
        <f t="shared" si="1"/>
        <v>100.48602673147025</v>
      </c>
      <c r="I12" s="11">
        <f t="shared" si="2"/>
        <v>-246.3</v>
      </c>
      <c r="J12" s="11">
        <f t="shared" si="3"/>
        <v>0.4000000000000057</v>
      </c>
      <c r="K12" s="12">
        <v>0</v>
      </c>
      <c r="L12" s="13">
        <f t="shared" si="4"/>
        <v>82.7</v>
      </c>
      <c r="M12" s="13">
        <f t="shared" si="5"/>
      </c>
    </row>
    <row r="13" spans="1:13" ht="12.75">
      <c r="A13" s="10" t="s">
        <v>20</v>
      </c>
      <c r="B13" s="11">
        <v>200</v>
      </c>
      <c r="C13" s="11">
        <v>200</v>
      </c>
      <c r="D13" s="11">
        <v>0</v>
      </c>
      <c r="E13" s="11">
        <v>0</v>
      </c>
      <c r="F13" s="11">
        <f t="shared" si="6"/>
        <v>0</v>
      </c>
      <c r="G13" s="11">
        <f t="shared" si="0"/>
        <v>0</v>
      </c>
      <c r="H13" s="11" t="str">
        <f t="shared" si="1"/>
        <v> </v>
      </c>
      <c r="I13" s="11">
        <f t="shared" si="2"/>
        <v>-200</v>
      </c>
      <c r="J13" s="11">
        <f t="shared" si="3"/>
        <v>0</v>
      </c>
      <c r="K13" s="12">
        <v>0</v>
      </c>
      <c r="L13" s="13">
        <f t="shared" si="4"/>
        <v>0</v>
      </c>
      <c r="M13" s="13">
        <f t="shared" si="5"/>
      </c>
    </row>
    <row r="14" spans="1:13" ht="12.75">
      <c r="A14" s="10" t="s">
        <v>21</v>
      </c>
      <c r="B14" s="11">
        <v>44.6</v>
      </c>
      <c r="C14" s="11">
        <v>44.6</v>
      </c>
      <c r="D14" s="11">
        <v>11.2</v>
      </c>
      <c r="E14" s="11">
        <v>6.3</v>
      </c>
      <c r="F14" s="11">
        <f t="shared" si="6"/>
        <v>0.0732899022801303</v>
      </c>
      <c r="G14" s="11">
        <f t="shared" si="0"/>
        <v>14.125560538116591</v>
      </c>
      <c r="H14" s="11">
        <f t="shared" si="1"/>
        <v>56.25</v>
      </c>
      <c r="I14" s="11">
        <f t="shared" si="2"/>
        <v>-38.300000000000004</v>
      </c>
      <c r="J14" s="11">
        <f t="shared" si="3"/>
        <v>-4.8999999999999995</v>
      </c>
      <c r="K14" s="12">
        <v>1.2</v>
      </c>
      <c r="L14" s="13">
        <f t="shared" si="4"/>
        <v>5.1</v>
      </c>
      <c r="M14" s="13">
        <f t="shared" si="5"/>
        <v>525</v>
      </c>
    </row>
    <row r="15" spans="1:13" ht="12.75">
      <c r="A15" s="10" t="s">
        <v>22</v>
      </c>
      <c r="B15" s="11">
        <v>648.7</v>
      </c>
      <c r="C15" s="11">
        <v>648.7</v>
      </c>
      <c r="D15" s="11">
        <v>125</v>
      </c>
      <c r="E15" s="11">
        <v>42.2</v>
      </c>
      <c r="F15" s="11">
        <f t="shared" si="6"/>
        <v>0.4909260120986506</v>
      </c>
      <c r="G15" s="11">
        <f t="shared" si="0"/>
        <v>6.505318328965623</v>
      </c>
      <c r="H15" s="11">
        <f t="shared" si="1"/>
        <v>33.76</v>
      </c>
      <c r="I15" s="11">
        <f t="shared" si="2"/>
        <v>-606.5</v>
      </c>
      <c r="J15" s="11">
        <f t="shared" si="3"/>
        <v>-82.8</v>
      </c>
      <c r="K15" s="12">
        <v>12.9</v>
      </c>
      <c r="L15" s="13">
        <f t="shared" si="4"/>
        <v>29.300000000000004</v>
      </c>
      <c r="M15" s="13">
        <f t="shared" si="5"/>
        <v>327.13178294573646</v>
      </c>
    </row>
    <row r="16" spans="1:13" ht="12.75">
      <c r="A16" s="10" t="s">
        <v>23</v>
      </c>
      <c r="B16" s="11">
        <v>400</v>
      </c>
      <c r="C16" s="11">
        <v>400</v>
      </c>
      <c r="D16" s="11">
        <v>30</v>
      </c>
      <c r="E16" s="11">
        <v>309</v>
      </c>
      <c r="F16" s="11">
        <f t="shared" si="6"/>
        <v>3.594695207073057</v>
      </c>
      <c r="G16" s="11">
        <f t="shared" si="0"/>
        <v>77.25</v>
      </c>
      <c r="H16" s="11">
        <f t="shared" si="1"/>
        <v>1030</v>
      </c>
      <c r="I16" s="11">
        <f t="shared" si="2"/>
        <v>-91</v>
      </c>
      <c r="J16" s="11">
        <f t="shared" si="3"/>
        <v>279</v>
      </c>
      <c r="K16" s="12">
        <v>262.7</v>
      </c>
      <c r="L16" s="13">
        <f t="shared" si="4"/>
        <v>46.30000000000001</v>
      </c>
      <c r="M16" s="13">
        <f t="shared" si="5"/>
        <v>117.62466692044158</v>
      </c>
    </row>
    <row r="17" spans="1:13" ht="12.75">
      <c r="A17" s="10" t="s">
        <v>24</v>
      </c>
      <c r="B17" s="11">
        <v>30</v>
      </c>
      <c r="C17" s="11">
        <v>30</v>
      </c>
      <c r="D17" s="11">
        <v>7.5</v>
      </c>
      <c r="E17" s="11">
        <v>8.4</v>
      </c>
      <c r="F17" s="11">
        <f t="shared" si="6"/>
        <v>0.09771986970684039</v>
      </c>
      <c r="G17" s="11">
        <f t="shared" si="0"/>
        <v>28.000000000000004</v>
      </c>
      <c r="H17" s="11">
        <f t="shared" si="1"/>
        <v>112.00000000000001</v>
      </c>
      <c r="I17" s="11">
        <f t="shared" si="2"/>
        <v>-21.6</v>
      </c>
      <c r="J17" s="11">
        <f t="shared" si="3"/>
        <v>0.9000000000000004</v>
      </c>
      <c r="K17" s="12">
        <v>8.7</v>
      </c>
      <c r="L17" s="13">
        <f t="shared" si="4"/>
        <v>-0.29999999999999893</v>
      </c>
      <c r="M17" s="13">
        <f t="shared" si="5"/>
        <v>96.55172413793105</v>
      </c>
    </row>
    <row r="18" spans="1:13" s="9" customFormat="1" ht="12.75">
      <c r="A18" s="5" t="s">
        <v>25</v>
      </c>
      <c r="B18" s="6">
        <f>B22+B23+B24+B20+B21+B19</f>
        <v>2154.5</v>
      </c>
      <c r="C18" s="6">
        <f aca="true" t="shared" si="7" ref="C18:M18">C22+C23+C24+C20+C21+C19</f>
        <v>2274.3</v>
      </c>
      <c r="D18" s="6">
        <f t="shared" si="7"/>
        <v>547</v>
      </c>
      <c r="E18" s="6">
        <f t="shared" si="7"/>
        <v>730.9000000000001</v>
      </c>
      <c r="F18" s="6">
        <f t="shared" si="7"/>
        <v>8.502791996277336</v>
      </c>
      <c r="G18" s="6">
        <f t="shared" si="7"/>
        <v>124.18817328974393</v>
      </c>
      <c r="H18" s="6">
        <f t="shared" si="7"/>
        <v>507.0678204684334</v>
      </c>
      <c r="I18" s="6">
        <f t="shared" si="7"/>
        <v>-1543.4</v>
      </c>
      <c r="J18" s="6">
        <f t="shared" si="7"/>
        <v>183.9</v>
      </c>
      <c r="K18" s="6">
        <f t="shared" si="7"/>
        <v>388.90000000000003</v>
      </c>
      <c r="L18" s="6">
        <f t="shared" si="7"/>
        <v>342</v>
      </c>
      <c r="M18" s="6">
        <f t="shared" si="7"/>
        <v>264.1672528922983</v>
      </c>
    </row>
    <row r="19" spans="1:13" s="9" customFormat="1" ht="38.25">
      <c r="A19" s="10" t="s">
        <v>69</v>
      </c>
      <c r="B19" s="11">
        <v>150</v>
      </c>
      <c r="C19" s="11">
        <v>150</v>
      </c>
      <c r="D19" s="11">
        <v>37.5</v>
      </c>
      <c r="E19" s="11">
        <v>2.5</v>
      </c>
      <c r="F19" s="11">
        <f t="shared" si="6"/>
        <v>0.02908329455560726</v>
      </c>
      <c r="G19" s="11">
        <f>IF(C19,E19/C19*100," ")</f>
        <v>1.6666666666666667</v>
      </c>
      <c r="H19" s="11">
        <f>IF(D19,E19/D19*100," ")</f>
        <v>6.666666666666667</v>
      </c>
      <c r="I19" s="11">
        <f>E19-C19</f>
        <v>-147.5</v>
      </c>
      <c r="J19" s="11">
        <f>E19-D19</f>
        <v>-35</v>
      </c>
      <c r="K19" s="12">
        <v>8.8</v>
      </c>
      <c r="L19" s="13">
        <f>E19-K19</f>
        <v>-6.300000000000001</v>
      </c>
      <c r="M19" s="13">
        <f>IF(K19,E19/K19*100,"")</f>
        <v>28.409090909090907</v>
      </c>
    </row>
    <row r="20" spans="1:13" s="9" customFormat="1" ht="12.75">
      <c r="A20" s="10" t="s">
        <v>70</v>
      </c>
      <c r="B20" s="11">
        <v>900</v>
      </c>
      <c r="C20" s="11">
        <v>900</v>
      </c>
      <c r="D20" s="11">
        <v>225</v>
      </c>
      <c r="E20" s="11">
        <v>260</v>
      </c>
      <c r="F20" s="11">
        <f t="shared" si="6"/>
        <v>3.024662633783155</v>
      </c>
      <c r="G20" s="11">
        <f>IF(C20,E20/C20*100," ")</f>
        <v>28.888888888888886</v>
      </c>
      <c r="H20" s="11">
        <f>IF(D20,E20/D20*100," ")</f>
        <v>115.55555555555554</v>
      </c>
      <c r="I20" s="11">
        <f>E20-C20</f>
        <v>-640</v>
      </c>
      <c r="J20" s="11">
        <f>E20-D20</f>
        <v>35</v>
      </c>
      <c r="K20" s="12">
        <v>280</v>
      </c>
      <c r="L20" s="13">
        <f>E20-K20</f>
        <v>-20</v>
      </c>
      <c r="M20" s="13">
        <f>IF(K20,E20/K20*100,"")</f>
        <v>92.85714285714286</v>
      </c>
    </row>
    <row r="21" spans="1:13" s="9" customFormat="1" ht="12.75">
      <c r="A21" s="10" t="s">
        <v>71</v>
      </c>
      <c r="B21" s="11">
        <v>50</v>
      </c>
      <c r="C21" s="11">
        <v>50</v>
      </c>
      <c r="D21" s="11">
        <v>0</v>
      </c>
      <c r="E21" s="11">
        <v>0</v>
      </c>
      <c r="F21" s="11">
        <f t="shared" si="6"/>
        <v>0</v>
      </c>
      <c r="G21" s="11">
        <f>IF(C21,E21/C21*100," ")</f>
        <v>0</v>
      </c>
      <c r="H21" s="11">
        <v>0</v>
      </c>
      <c r="I21" s="11">
        <f>E21-C21</f>
        <v>-50</v>
      </c>
      <c r="J21" s="11">
        <f>E21-D21</f>
        <v>0</v>
      </c>
      <c r="K21" s="12">
        <v>0</v>
      </c>
      <c r="L21" s="13">
        <f>E21-K21</f>
        <v>0</v>
      </c>
      <c r="M21" s="13">
        <v>0</v>
      </c>
    </row>
    <row r="22" spans="1:13" ht="25.5">
      <c r="A22" s="10" t="s">
        <v>72</v>
      </c>
      <c r="B22" s="11">
        <v>380.2</v>
      </c>
      <c r="C22" s="11">
        <v>380.2</v>
      </c>
      <c r="D22" s="11">
        <v>95.1</v>
      </c>
      <c r="E22" s="11">
        <v>81.8</v>
      </c>
      <c r="F22" s="11">
        <f>E22/$E$8*100</f>
        <v>0.9516053978594695</v>
      </c>
      <c r="G22" s="11">
        <f t="shared" si="0"/>
        <v>21.5149921094161</v>
      </c>
      <c r="H22" s="11">
        <f t="shared" si="1"/>
        <v>86.01472134595163</v>
      </c>
      <c r="I22" s="11">
        <f t="shared" si="2"/>
        <v>-298.4</v>
      </c>
      <c r="J22" s="11">
        <f t="shared" si="3"/>
        <v>-13.299999999999997</v>
      </c>
      <c r="K22" s="12">
        <v>75.4</v>
      </c>
      <c r="L22" s="13">
        <f t="shared" si="4"/>
        <v>6.3999999999999915</v>
      </c>
      <c r="M22" s="13">
        <f t="shared" si="5"/>
        <v>108.48806366047745</v>
      </c>
    </row>
    <row r="23" spans="1:13" ht="38.25">
      <c r="A23" s="10" t="s">
        <v>73</v>
      </c>
      <c r="B23" s="11">
        <v>635.8</v>
      </c>
      <c r="C23" s="11">
        <v>755.6</v>
      </c>
      <c r="D23" s="11">
        <v>179.8</v>
      </c>
      <c r="E23" s="11">
        <v>378.1</v>
      </c>
      <c r="F23" s="11">
        <f t="shared" si="6"/>
        <v>4.398557468590042</v>
      </c>
      <c r="G23" s="11">
        <f t="shared" si="0"/>
        <v>50.03970354685019</v>
      </c>
      <c r="H23" s="11">
        <f t="shared" si="1"/>
        <v>210.28921023359288</v>
      </c>
      <c r="I23" s="11">
        <f t="shared" si="2"/>
        <v>-377.5</v>
      </c>
      <c r="J23" s="11">
        <f t="shared" si="3"/>
        <v>198.3</v>
      </c>
      <c r="K23" s="12">
        <v>0</v>
      </c>
      <c r="L23" s="13">
        <f t="shared" si="4"/>
        <v>378.1</v>
      </c>
      <c r="M23" s="13">
        <v>0</v>
      </c>
    </row>
    <row r="24" spans="1:13" ht="12.75">
      <c r="A24" s="10" t="s">
        <v>26</v>
      </c>
      <c r="B24" s="11">
        <v>38.5</v>
      </c>
      <c r="C24" s="11">
        <v>38.5</v>
      </c>
      <c r="D24" s="11">
        <v>9.6</v>
      </c>
      <c r="E24" s="11">
        <v>8.5</v>
      </c>
      <c r="F24" s="11">
        <f>E24/$E$8*100</f>
        <v>0.0988832014890647</v>
      </c>
      <c r="G24" s="11">
        <f t="shared" si="0"/>
        <v>22.07792207792208</v>
      </c>
      <c r="H24" s="11">
        <f t="shared" si="1"/>
        <v>88.54166666666667</v>
      </c>
      <c r="I24" s="11">
        <f t="shared" si="2"/>
        <v>-30</v>
      </c>
      <c r="J24" s="11">
        <f t="shared" si="3"/>
        <v>-1.0999999999999996</v>
      </c>
      <c r="K24" s="12">
        <v>24.7</v>
      </c>
      <c r="L24" s="13">
        <f t="shared" si="4"/>
        <v>-16.2</v>
      </c>
      <c r="M24" s="13">
        <f t="shared" si="5"/>
        <v>34.412955465587046</v>
      </c>
    </row>
    <row r="25" spans="1:13" s="9" customFormat="1" ht="12.75">
      <c r="A25" s="5" t="s">
        <v>27</v>
      </c>
      <c r="B25" s="6">
        <f>B26+B27+B28+B29</f>
        <v>28903.3</v>
      </c>
      <c r="C25" s="6">
        <f>C26+C27+C28+C29</f>
        <v>30418.1</v>
      </c>
      <c r="D25" s="6">
        <f>D26+D27+D28+D29</f>
        <v>7277.2</v>
      </c>
      <c r="E25" s="6">
        <f>E26+E27+E28+E29</f>
        <v>7055</v>
      </c>
      <c r="F25" s="6">
        <f>F26+F27+F28+F29</f>
        <v>82.0730572359237</v>
      </c>
      <c r="G25" s="6">
        <f t="shared" si="0"/>
        <v>23.193427597384453</v>
      </c>
      <c r="H25" s="6">
        <f t="shared" si="1"/>
        <v>96.9466278238883</v>
      </c>
      <c r="I25" s="6">
        <f t="shared" si="2"/>
        <v>-23363.1</v>
      </c>
      <c r="J25" s="6">
        <f t="shared" si="3"/>
        <v>-222.19999999999982</v>
      </c>
      <c r="K25" s="7">
        <f>K26+K27+K28+K29</f>
        <v>8098.8</v>
      </c>
      <c r="L25" s="8">
        <f t="shared" si="4"/>
        <v>-1043.8000000000002</v>
      </c>
      <c r="M25" s="8">
        <f t="shared" si="5"/>
        <v>87.11167086481947</v>
      </c>
    </row>
    <row r="26" spans="1:13" ht="12.75">
      <c r="A26" s="10" t="s">
        <v>28</v>
      </c>
      <c r="B26" s="11">
        <v>14774.3</v>
      </c>
      <c r="C26" s="11">
        <v>14774.3</v>
      </c>
      <c r="D26" s="11">
        <v>3694.1</v>
      </c>
      <c r="E26" s="11">
        <v>3661.1</v>
      </c>
      <c r="F26" s="11">
        <f>E26/$E$8*100</f>
        <v>42.5907398790135</v>
      </c>
      <c r="G26" s="11">
        <f t="shared" si="0"/>
        <v>24.780192631799817</v>
      </c>
      <c r="H26" s="11">
        <f t="shared" si="1"/>
        <v>99.10668363065429</v>
      </c>
      <c r="I26" s="11">
        <f t="shared" si="2"/>
        <v>-11113.199999999999</v>
      </c>
      <c r="J26" s="11">
        <f t="shared" si="3"/>
        <v>-33</v>
      </c>
      <c r="K26" s="12">
        <v>3469.7</v>
      </c>
      <c r="L26" s="13">
        <f t="shared" si="4"/>
        <v>191.4000000000001</v>
      </c>
      <c r="M26" s="13">
        <f t="shared" si="5"/>
        <v>105.51632705997638</v>
      </c>
    </row>
    <row r="27" spans="1:13" ht="12.75">
      <c r="A27" s="10" t="s">
        <v>29</v>
      </c>
      <c r="B27" s="11">
        <v>0</v>
      </c>
      <c r="C27" s="11">
        <f>'[1]Доходы'!BE77/1000</f>
        <v>0</v>
      </c>
      <c r="D27" s="11">
        <f>'[1]Доходы'!BS77/1000</f>
        <v>0</v>
      </c>
      <c r="E27" s="11">
        <f>'[1]Доходы'!CG77/1000</f>
        <v>0</v>
      </c>
      <c r="F27" s="11">
        <f>E27/$E$8*100</f>
        <v>0</v>
      </c>
      <c r="G27" s="11" t="str">
        <f t="shared" si="0"/>
        <v> </v>
      </c>
      <c r="H27" s="11">
        <v>0</v>
      </c>
      <c r="I27" s="11">
        <f t="shared" si="2"/>
        <v>0</v>
      </c>
      <c r="J27" s="11">
        <f t="shared" si="3"/>
        <v>0</v>
      </c>
      <c r="K27" s="12">
        <v>0</v>
      </c>
      <c r="L27" s="13">
        <f t="shared" si="4"/>
        <v>0</v>
      </c>
      <c r="M27" s="13">
        <f t="shared" si="5"/>
      </c>
    </row>
    <row r="28" spans="1:13" ht="12.75">
      <c r="A28" s="10" t="s">
        <v>30</v>
      </c>
      <c r="B28" s="11">
        <v>162.6</v>
      </c>
      <c r="C28" s="11">
        <v>162.6</v>
      </c>
      <c r="D28" s="11">
        <v>162.6</v>
      </c>
      <c r="E28" s="11">
        <v>58.5</v>
      </c>
      <c r="F28" s="11">
        <f>E28/$E$8*100</f>
        <v>0.6805490926012099</v>
      </c>
      <c r="G28" s="11">
        <f t="shared" si="0"/>
        <v>35.97785977859779</v>
      </c>
      <c r="H28" s="11">
        <f t="shared" si="1"/>
        <v>35.97785977859779</v>
      </c>
      <c r="I28" s="11">
        <f t="shared" si="2"/>
        <v>-104.1</v>
      </c>
      <c r="J28" s="11">
        <f t="shared" si="3"/>
        <v>-104.1</v>
      </c>
      <c r="K28" s="12">
        <v>146</v>
      </c>
      <c r="L28" s="13">
        <f t="shared" si="4"/>
        <v>-87.5</v>
      </c>
      <c r="M28" s="13">
        <f t="shared" si="5"/>
        <v>40.06849315068493</v>
      </c>
    </row>
    <row r="29" spans="1:13" ht="12.75">
      <c r="A29" s="10" t="s">
        <v>31</v>
      </c>
      <c r="B29" s="11">
        <v>13966.4</v>
      </c>
      <c r="C29" s="11">
        <v>15481.2</v>
      </c>
      <c r="D29" s="11">
        <v>3420.5</v>
      </c>
      <c r="E29" s="11">
        <v>3335.4</v>
      </c>
      <c r="F29" s="11">
        <f>E29/$E$8*100</f>
        <v>38.80176826430898</v>
      </c>
      <c r="G29" s="11">
        <f t="shared" si="0"/>
        <v>21.544841485156187</v>
      </c>
      <c r="H29" s="11">
        <f t="shared" si="1"/>
        <v>97.51205964040345</v>
      </c>
      <c r="I29" s="11">
        <f t="shared" si="2"/>
        <v>-12145.800000000001</v>
      </c>
      <c r="J29" s="11">
        <f t="shared" si="3"/>
        <v>-85.09999999999991</v>
      </c>
      <c r="K29" s="12">
        <v>4483.1</v>
      </c>
      <c r="L29" s="13">
        <f t="shared" si="4"/>
        <v>-1147.7000000000003</v>
      </c>
      <c r="M29" s="13">
        <f t="shared" si="5"/>
        <v>74.39941112176841</v>
      </c>
    </row>
    <row r="30" spans="1:13" ht="12.75">
      <c r="A30" s="10"/>
      <c r="B30" s="10"/>
      <c r="C30" s="10"/>
      <c r="D30" s="10"/>
      <c r="E30" s="10"/>
      <c r="F30" s="10"/>
      <c r="G30" s="10"/>
      <c r="H30" s="10">
        <v>0</v>
      </c>
      <c r="I30" s="10"/>
      <c r="J30" s="10"/>
      <c r="K30" s="14"/>
      <c r="L30" s="10"/>
      <c r="M30" s="10"/>
    </row>
    <row r="31" spans="1:13" s="9" customFormat="1" ht="12.75">
      <c r="A31" s="5" t="s">
        <v>32</v>
      </c>
      <c r="B31" s="15">
        <f>B32+B39+B41+B45+B49+B53+B55+B58</f>
        <v>34670.1</v>
      </c>
      <c r="C31" s="15">
        <f>C32+C39+C41+C45+C49+C53+C55+C58</f>
        <v>37727.799999999996</v>
      </c>
      <c r="D31" s="15">
        <f>D32+D39+D41+D45+D49+D53+D55+D58</f>
        <v>9727.6</v>
      </c>
      <c r="E31" s="15">
        <f>E32+E39+E41+E45+E49+E53+E55+E58</f>
        <v>8598.6</v>
      </c>
      <c r="F31" s="15">
        <f>F32+F39+F41+F45+F49+F53+F55+F58</f>
        <v>100</v>
      </c>
      <c r="G31" s="6">
        <f aca="true" t="shared" si="8" ref="G31:G59">IF(C31,E31/C31*100," ")</f>
        <v>22.791151352583512</v>
      </c>
      <c r="H31" s="6">
        <f aca="true" t="shared" si="9" ref="H31:H59">IF(D31,E31/D31*100," ")</f>
        <v>88.39384843126773</v>
      </c>
      <c r="I31" s="6">
        <f aca="true" t="shared" si="10" ref="I31:I59">E31-C31</f>
        <v>-29129.199999999997</v>
      </c>
      <c r="J31" s="6">
        <f aca="true" t="shared" si="11" ref="J31:J59">E31-D31</f>
        <v>-1129</v>
      </c>
      <c r="K31" s="16">
        <f>K32+K39+K41+K45+K49+K53+K55+K58</f>
        <v>6869.799999999999</v>
      </c>
      <c r="L31" s="8">
        <f aca="true" t="shared" si="12" ref="L31:L59">E31-K31</f>
        <v>1728.800000000001</v>
      </c>
      <c r="M31" s="8">
        <f aca="true" t="shared" si="13" ref="M31:M59">IF(K31,E31/K31*100,"")</f>
        <v>125.16521587236893</v>
      </c>
    </row>
    <row r="32" spans="1:13" s="9" customFormat="1" ht="12.75">
      <c r="A32" s="5" t="s">
        <v>33</v>
      </c>
      <c r="B32" s="15">
        <f>SUM(B33:B38)</f>
        <v>18461.1</v>
      </c>
      <c r="C32" s="15">
        <f>SUM(C33:C38)</f>
        <v>19883.399999999998</v>
      </c>
      <c r="D32" s="15">
        <f>SUM(D33:D38)</f>
        <v>5467.4</v>
      </c>
      <c r="E32" s="15">
        <f>SUM(E33:E38)</f>
        <v>4462.6</v>
      </c>
      <c r="F32" s="15">
        <f>SUM(F33:F38)</f>
        <v>51.89914637266532</v>
      </c>
      <c r="G32" s="6">
        <f t="shared" si="8"/>
        <v>22.443847631692773</v>
      </c>
      <c r="H32" s="6">
        <f t="shared" si="9"/>
        <v>81.62197753959836</v>
      </c>
      <c r="I32" s="6">
        <f t="shared" si="10"/>
        <v>-15420.799999999997</v>
      </c>
      <c r="J32" s="6">
        <f t="shared" si="11"/>
        <v>-1004.7999999999993</v>
      </c>
      <c r="K32" s="16">
        <f>SUM(K33:K38)</f>
        <v>5227.599999999999</v>
      </c>
      <c r="L32" s="8">
        <f t="shared" si="12"/>
        <v>-764.9999999999991</v>
      </c>
      <c r="M32" s="8">
        <f t="shared" si="13"/>
        <v>85.36613359859211</v>
      </c>
    </row>
    <row r="33" spans="1:13" ht="38.25">
      <c r="A33" s="10" t="s">
        <v>34</v>
      </c>
      <c r="B33" s="17">
        <v>2537.8</v>
      </c>
      <c r="C33" s="17">
        <v>2537.8</v>
      </c>
      <c r="D33" s="17">
        <v>490.2</v>
      </c>
      <c r="E33" s="17">
        <v>470.5</v>
      </c>
      <c r="F33" s="11">
        <f aca="true" t="shared" si="14" ref="F33:F38">E33/$E$31*100</f>
        <v>5.471820994115321</v>
      </c>
      <c r="G33" s="11">
        <f t="shared" si="8"/>
        <v>18.539680037828038</v>
      </c>
      <c r="H33" s="11">
        <f t="shared" si="9"/>
        <v>95.9812321501428</v>
      </c>
      <c r="I33" s="11">
        <f t="shared" si="10"/>
        <v>-2067.3</v>
      </c>
      <c r="J33" s="11">
        <f t="shared" si="11"/>
        <v>-19.69999999999999</v>
      </c>
      <c r="K33" s="18">
        <v>770.5</v>
      </c>
      <c r="L33" s="13">
        <f t="shared" si="12"/>
        <v>-300</v>
      </c>
      <c r="M33" s="13">
        <f t="shared" si="13"/>
        <v>61.06424399740429</v>
      </c>
    </row>
    <row r="34" spans="1:13" ht="51">
      <c r="A34" s="10" t="s">
        <v>35</v>
      </c>
      <c r="B34" s="17">
        <v>2385.5</v>
      </c>
      <c r="C34" s="17">
        <v>2385.5</v>
      </c>
      <c r="D34" s="17">
        <v>411.8</v>
      </c>
      <c r="E34" s="17">
        <v>411.8</v>
      </c>
      <c r="F34" s="11">
        <f t="shared" si="14"/>
        <v>4.7891517223734095</v>
      </c>
      <c r="G34" s="11">
        <f t="shared" si="8"/>
        <v>17.26262837979459</v>
      </c>
      <c r="H34" s="11">
        <f t="shared" si="9"/>
        <v>100</v>
      </c>
      <c r="I34" s="11">
        <f t="shared" si="10"/>
        <v>-1973.7</v>
      </c>
      <c r="J34" s="11">
        <f t="shared" si="11"/>
        <v>0</v>
      </c>
      <c r="K34" s="18">
        <v>320.5</v>
      </c>
      <c r="L34" s="13">
        <f t="shared" si="12"/>
        <v>91.30000000000001</v>
      </c>
      <c r="M34" s="13">
        <f t="shared" si="13"/>
        <v>128.4867394695788</v>
      </c>
    </row>
    <row r="35" spans="1:13" ht="63.75">
      <c r="A35" s="10" t="s">
        <v>36</v>
      </c>
      <c r="B35" s="19">
        <v>12363.8</v>
      </c>
      <c r="C35" s="19">
        <v>12504.3</v>
      </c>
      <c r="D35" s="19">
        <v>2861.6</v>
      </c>
      <c r="E35" s="19">
        <v>2386.2</v>
      </c>
      <c r="F35" s="11">
        <f t="shared" si="14"/>
        <v>27.7510292373177</v>
      </c>
      <c r="G35" s="11">
        <f t="shared" si="8"/>
        <v>19.083035435810082</v>
      </c>
      <c r="H35" s="11">
        <f t="shared" si="9"/>
        <v>83.38691641039976</v>
      </c>
      <c r="I35" s="11">
        <f t="shared" si="10"/>
        <v>-10118.099999999999</v>
      </c>
      <c r="J35" s="11">
        <f t="shared" si="11"/>
        <v>-475.4000000000001</v>
      </c>
      <c r="K35" s="18">
        <v>3814.9</v>
      </c>
      <c r="L35" s="13">
        <f t="shared" si="12"/>
        <v>-1428.7000000000003</v>
      </c>
      <c r="M35" s="13">
        <f t="shared" si="13"/>
        <v>62.54947705051246</v>
      </c>
    </row>
    <row r="36" spans="1:13" ht="51">
      <c r="A36" s="10" t="s">
        <v>37</v>
      </c>
      <c r="B36" s="17">
        <f>'[1]КСП (СВОД)'!CG16/1000</f>
        <v>448.5</v>
      </c>
      <c r="C36" s="17">
        <f>'[1]КСП (СВОД)'!CU16/1000</f>
        <v>448.5</v>
      </c>
      <c r="D36" s="17">
        <v>112.1</v>
      </c>
      <c r="E36" s="17">
        <v>112.1</v>
      </c>
      <c r="F36" s="11">
        <f t="shared" si="14"/>
        <v>1.3037006024236502</v>
      </c>
      <c r="G36" s="11">
        <f t="shared" si="8"/>
        <v>24.99442586399108</v>
      </c>
      <c r="H36" s="11">
        <f t="shared" si="9"/>
        <v>100</v>
      </c>
      <c r="I36" s="11">
        <f t="shared" si="10"/>
        <v>-336.4</v>
      </c>
      <c r="J36" s="11">
        <f t="shared" si="11"/>
        <v>0</v>
      </c>
      <c r="K36" s="18">
        <v>116</v>
      </c>
      <c r="L36" s="13">
        <f t="shared" si="12"/>
        <v>-3.9000000000000057</v>
      </c>
      <c r="M36" s="13">
        <f t="shared" si="13"/>
        <v>96.63793103448275</v>
      </c>
    </row>
    <row r="37" spans="1:13" ht="12.75">
      <c r="A37" s="10" t="s">
        <v>38</v>
      </c>
      <c r="B37" s="17">
        <v>40</v>
      </c>
      <c r="C37" s="17">
        <v>30</v>
      </c>
      <c r="D37" s="17">
        <f>'[1]Рез.фонд (СВОД)'!DI16/1000</f>
        <v>0</v>
      </c>
      <c r="E37" s="17">
        <f>'[1]Рез.фонд (СВОД)'!DW16/1000</f>
        <v>0</v>
      </c>
      <c r="F37" s="11">
        <f t="shared" si="14"/>
        <v>0</v>
      </c>
      <c r="G37" s="11">
        <f t="shared" si="8"/>
        <v>0</v>
      </c>
      <c r="H37" s="11" t="str">
        <f t="shared" si="9"/>
        <v> </v>
      </c>
      <c r="I37" s="11">
        <f t="shared" si="10"/>
        <v>-30</v>
      </c>
      <c r="J37" s="11">
        <f t="shared" si="11"/>
        <v>0</v>
      </c>
      <c r="K37" s="18">
        <v>0</v>
      </c>
      <c r="L37" s="13">
        <f t="shared" si="12"/>
        <v>0</v>
      </c>
      <c r="M37" s="13">
        <f t="shared" si="13"/>
      </c>
    </row>
    <row r="38" spans="1:13" ht="12.75">
      <c r="A38" s="10" t="s">
        <v>39</v>
      </c>
      <c r="B38" s="17">
        <v>685.5</v>
      </c>
      <c r="C38" s="17">
        <v>1977.3</v>
      </c>
      <c r="D38" s="17">
        <v>1591.7</v>
      </c>
      <c r="E38" s="17">
        <v>1082</v>
      </c>
      <c r="F38" s="11">
        <f t="shared" si="14"/>
        <v>12.583443816435233</v>
      </c>
      <c r="G38" s="11">
        <f t="shared" si="8"/>
        <v>54.72108430688313</v>
      </c>
      <c r="H38" s="11">
        <f t="shared" si="9"/>
        <v>67.97763397625181</v>
      </c>
      <c r="I38" s="11">
        <f t="shared" si="10"/>
        <v>-895.3</v>
      </c>
      <c r="J38" s="11">
        <f t="shared" si="11"/>
        <v>-509.70000000000005</v>
      </c>
      <c r="K38" s="18">
        <v>205.7</v>
      </c>
      <c r="L38" s="13">
        <f t="shared" si="12"/>
        <v>876.3</v>
      </c>
      <c r="M38" s="13">
        <f t="shared" si="13"/>
        <v>526.0087506076811</v>
      </c>
    </row>
    <row r="39" spans="1:13" s="9" customFormat="1" ht="12.75">
      <c r="A39" s="5" t="s">
        <v>40</v>
      </c>
      <c r="B39" s="15">
        <f>B40</f>
        <v>138.8</v>
      </c>
      <c r="C39" s="15">
        <f>C40</f>
        <v>138.8</v>
      </c>
      <c r="D39" s="15">
        <f>D40</f>
        <v>138.8</v>
      </c>
      <c r="E39" s="15">
        <f>E40</f>
        <v>15</v>
      </c>
      <c r="F39" s="15">
        <f>F40</f>
        <v>0.17444700300048843</v>
      </c>
      <c r="G39" s="6">
        <f t="shared" si="8"/>
        <v>10.806916426512968</v>
      </c>
      <c r="H39" s="6">
        <f t="shared" si="9"/>
        <v>10.806916426512968</v>
      </c>
      <c r="I39" s="6">
        <f t="shared" si="10"/>
        <v>-123.80000000000001</v>
      </c>
      <c r="J39" s="6">
        <f t="shared" si="11"/>
        <v>-123.80000000000001</v>
      </c>
      <c r="K39" s="16">
        <f>K40</f>
        <v>43.5</v>
      </c>
      <c r="L39" s="8">
        <f t="shared" si="12"/>
        <v>-28.5</v>
      </c>
      <c r="M39" s="8">
        <f t="shared" si="13"/>
        <v>34.48275862068966</v>
      </c>
    </row>
    <row r="40" spans="1:13" ht="15" customHeight="1">
      <c r="A40" s="10" t="s">
        <v>41</v>
      </c>
      <c r="B40" s="19">
        <v>138.8</v>
      </c>
      <c r="C40" s="19">
        <v>138.8</v>
      </c>
      <c r="D40" s="19">
        <v>138.8</v>
      </c>
      <c r="E40" s="19">
        <v>15</v>
      </c>
      <c r="F40" s="11">
        <f>E40/$E$31*100</f>
        <v>0.17444700300048843</v>
      </c>
      <c r="G40" s="11">
        <f t="shared" si="8"/>
        <v>10.806916426512968</v>
      </c>
      <c r="H40" s="11">
        <f t="shared" si="9"/>
        <v>10.806916426512968</v>
      </c>
      <c r="I40" s="11">
        <f t="shared" si="10"/>
        <v>-123.80000000000001</v>
      </c>
      <c r="J40" s="11">
        <f t="shared" si="11"/>
        <v>-123.80000000000001</v>
      </c>
      <c r="K40" s="18">
        <v>43.5</v>
      </c>
      <c r="L40" s="13">
        <f t="shared" si="12"/>
        <v>-28.5</v>
      </c>
      <c r="M40" s="13">
        <f t="shared" si="13"/>
        <v>34.48275862068966</v>
      </c>
    </row>
    <row r="41" spans="1:13" s="9" customFormat="1" ht="25.5">
      <c r="A41" s="5" t="s">
        <v>42</v>
      </c>
      <c r="B41" s="15">
        <f>B42+B43+B44</f>
        <v>573</v>
      </c>
      <c r="C41" s="15">
        <f aca="true" t="shared" si="15" ref="C41:L41">C42+C43+C44</f>
        <v>1348.5</v>
      </c>
      <c r="D41" s="15">
        <f t="shared" si="15"/>
        <v>169</v>
      </c>
      <c r="E41" s="15">
        <f t="shared" si="15"/>
        <v>169</v>
      </c>
      <c r="F41" s="15">
        <f t="shared" si="15"/>
        <v>1.9654362338055034</v>
      </c>
      <c r="G41" s="15">
        <f t="shared" si="15"/>
        <v>54.346800405410136</v>
      </c>
      <c r="H41" s="15">
        <f t="shared" si="15"/>
        <v>200</v>
      </c>
      <c r="I41" s="15">
        <f t="shared" si="15"/>
        <v>-1179.5</v>
      </c>
      <c r="J41" s="15">
        <f t="shared" si="15"/>
        <v>0</v>
      </c>
      <c r="K41" s="15">
        <f t="shared" si="15"/>
        <v>481.2</v>
      </c>
      <c r="L41" s="15">
        <f t="shared" si="15"/>
        <v>-312.2</v>
      </c>
      <c r="M41" s="8">
        <f t="shared" si="13"/>
        <v>35.120532003325025</v>
      </c>
    </row>
    <row r="42" spans="1:13" ht="36.75" customHeight="1">
      <c r="A42" s="10" t="s">
        <v>43</v>
      </c>
      <c r="B42" s="17">
        <v>208</v>
      </c>
      <c r="C42" s="17">
        <v>208</v>
      </c>
      <c r="D42" s="17">
        <v>100</v>
      </c>
      <c r="E42" s="17">
        <v>100</v>
      </c>
      <c r="F42" s="11">
        <f>E42/$E$31*100</f>
        <v>1.1629800200032563</v>
      </c>
      <c r="G42" s="11">
        <f t="shared" si="8"/>
        <v>48.07692307692308</v>
      </c>
      <c r="H42" s="11">
        <f t="shared" si="9"/>
        <v>100</v>
      </c>
      <c r="I42" s="11">
        <f t="shared" si="10"/>
        <v>-108</v>
      </c>
      <c r="J42" s="11">
        <f t="shared" si="11"/>
        <v>0</v>
      </c>
      <c r="K42" s="18">
        <v>0</v>
      </c>
      <c r="L42" s="13">
        <f t="shared" si="12"/>
        <v>100</v>
      </c>
      <c r="M42" s="13">
        <f t="shared" si="13"/>
      </c>
    </row>
    <row r="43" spans="1:13" ht="12.75">
      <c r="A43" s="10" t="s">
        <v>44</v>
      </c>
      <c r="B43" s="19">
        <v>325</v>
      </c>
      <c r="C43" s="19">
        <v>1100.5</v>
      </c>
      <c r="D43" s="19">
        <v>69</v>
      </c>
      <c r="E43" s="19">
        <v>69</v>
      </c>
      <c r="F43" s="11">
        <f>E43/$E$31*100</f>
        <v>0.802456213802247</v>
      </c>
      <c r="G43" s="11">
        <f t="shared" si="8"/>
        <v>6.269877328487052</v>
      </c>
      <c r="H43" s="11">
        <f t="shared" si="9"/>
        <v>100</v>
      </c>
      <c r="I43" s="11">
        <f t="shared" si="10"/>
        <v>-1031.5</v>
      </c>
      <c r="J43" s="11">
        <f t="shared" si="11"/>
        <v>0</v>
      </c>
      <c r="K43" s="18">
        <v>240.6</v>
      </c>
      <c r="L43" s="13">
        <f t="shared" si="12"/>
        <v>-171.6</v>
      </c>
      <c r="M43" s="13">
        <f t="shared" si="13"/>
        <v>28.6783042394015</v>
      </c>
    </row>
    <row r="44" spans="1:13" ht="38.25">
      <c r="A44" s="10" t="s">
        <v>74</v>
      </c>
      <c r="B44" s="19">
        <v>40</v>
      </c>
      <c r="C44" s="19">
        <v>40</v>
      </c>
      <c r="D44" s="19">
        <v>0</v>
      </c>
      <c r="E44" s="19">
        <v>0</v>
      </c>
      <c r="F44" s="11">
        <f>E44/$E$31*100</f>
        <v>0</v>
      </c>
      <c r="G44" s="11">
        <f>IF(C44,E44/C44*100," ")</f>
        <v>0</v>
      </c>
      <c r="H44" s="11">
        <v>0</v>
      </c>
      <c r="I44" s="11">
        <f>E44-C44</f>
        <v>-40</v>
      </c>
      <c r="J44" s="11">
        <f>E44-D44</f>
        <v>0</v>
      </c>
      <c r="K44" s="18">
        <v>240.6</v>
      </c>
      <c r="L44" s="13">
        <f>E44-K44</f>
        <v>-240.6</v>
      </c>
      <c r="M44" s="13">
        <f>IF(K44,E44/K44*100,"")</f>
        <v>0</v>
      </c>
    </row>
    <row r="45" spans="1:13" s="9" customFormat="1" ht="12.75">
      <c r="A45" s="5" t="s">
        <v>45</v>
      </c>
      <c r="B45" s="15">
        <f>B46+B47+B48</f>
        <v>1514.6</v>
      </c>
      <c r="C45" s="15">
        <f>C46+C47+C48</f>
        <v>1542.9</v>
      </c>
      <c r="D45" s="15">
        <f>D46+D47+D48</f>
        <v>283.9</v>
      </c>
      <c r="E45" s="15">
        <f>E46+E47+E48</f>
        <v>283.8</v>
      </c>
      <c r="F45" s="15">
        <f>F46+F47+F48</f>
        <v>3.300537296769242</v>
      </c>
      <c r="G45" s="6">
        <f t="shared" si="8"/>
        <v>18.393933501847172</v>
      </c>
      <c r="H45" s="6">
        <f t="shared" si="9"/>
        <v>99.96477632969356</v>
      </c>
      <c r="I45" s="6">
        <f t="shared" si="10"/>
        <v>-1259.1000000000001</v>
      </c>
      <c r="J45" s="6">
        <f t="shared" si="11"/>
        <v>-0.0999999999999659</v>
      </c>
      <c r="K45" s="16">
        <f>K46+K47+K48</f>
        <v>10</v>
      </c>
      <c r="L45" s="8">
        <f t="shared" si="12"/>
        <v>273.8</v>
      </c>
      <c r="M45" s="8">
        <f t="shared" si="13"/>
        <v>2838.0000000000005</v>
      </c>
    </row>
    <row r="46" spans="1:13" ht="12.75">
      <c r="A46" s="10" t="s">
        <v>46</v>
      </c>
      <c r="B46" s="19">
        <v>0</v>
      </c>
      <c r="C46" s="19">
        <v>0</v>
      </c>
      <c r="D46" s="19">
        <v>0</v>
      </c>
      <c r="E46" s="19">
        <v>0</v>
      </c>
      <c r="F46" s="11">
        <f>E46/$E$31*100</f>
        <v>0</v>
      </c>
      <c r="G46" s="11" t="str">
        <f t="shared" si="8"/>
        <v> </v>
      </c>
      <c r="H46" s="11" t="str">
        <f t="shared" si="9"/>
        <v> </v>
      </c>
      <c r="I46" s="11">
        <f t="shared" si="10"/>
        <v>0</v>
      </c>
      <c r="J46" s="11">
        <f t="shared" si="11"/>
        <v>0</v>
      </c>
      <c r="K46" s="18">
        <v>0</v>
      </c>
      <c r="L46" s="13">
        <f t="shared" si="12"/>
        <v>0</v>
      </c>
      <c r="M46" s="13">
        <f t="shared" si="13"/>
      </c>
    </row>
    <row r="47" spans="1:13" ht="12.75">
      <c r="A47" s="10" t="s">
        <v>47</v>
      </c>
      <c r="B47" s="17">
        <v>1464.6</v>
      </c>
      <c r="C47" s="17">
        <v>1492.9</v>
      </c>
      <c r="D47" s="17">
        <v>283.9</v>
      </c>
      <c r="E47" s="17">
        <v>283.8</v>
      </c>
      <c r="F47" s="11">
        <f>E47/$E$31*100</f>
        <v>3.300537296769242</v>
      </c>
      <c r="G47" s="11">
        <f t="shared" si="8"/>
        <v>19.00998057472034</v>
      </c>
      <c r="H47" s="11">
        <f t="shared" si="9"/>
        <v>99.96477632969356</v>
      </c>
      <c r="I47" s="11">
        <f t="shared" si="10"/>
        <v>-1209.1000000000001</v>
      </c>
      <c r="J47" s="11">
        <f t="shared" si="11"/>
        <v>-0.0999999999999659</v>
      </c>
      <c r="K47" s="18">
        <v>0</v>
      </c>
      <c r="L47" s="13">
        <f t="shared" si="12"/>
        <v>283.8</v>
      </c>
      <c r="M47" s="13">
        <f t="shared" si="13"/>
      </c>
    </row>
    <row r="48" spans="1:13" ht="28.5" customHeight="1">
      <c r="A48" s="10" t="s">
        <v>48</v>
      </c>
      <c r="B48" s="17">
        <v>50</v>
      </c>
      <c r="C48" s="17">
        <v>50</v>
      </c>
      <c r="D48" s="17">
        <v>0</v>
      </c>
      <c r="E48" s="17">
        <f>'[1]Другие вопр.'!DW16/1000</f>
        <v>0</v>
      </c>
      <c r="F48" s="11">
        <f>E48/$E$31*100</f>
        <v>0</v>
      </c>
      <c r="G48" s="11">
        <f t="shared" si="8"/>
        <v>0</v>
      </c>
      <c r="H48" s="11">
        <v>0</v>
      </c>
      <c r="I48" s="11">
        <f t="shared" si="10"/>
        <v>-50</v>
      </c>
      <c r="J48" s="11">
        <f t="shared" si="11"/>
        <v>0</v>
      </c>
      <c r="K48" s="18">
        <v>10</v>
      </c>
      <c r="L48" s="13">
        <f t="shared" si="12"/>
        <v>-10</v>
      </c>
      <c r="M48" s="13">
        <f t="shared" si="13"/>
        <v>0</v>
      </c>
    </row>
    <row r="49" spans="1:13" s="9" customFormat="1" ht="12.75">
      <c r="A49" s="5" t="s">
        <v>49</v>
      </c>
      <c r="B49" s="15">
        <f>B50+B51+B52</f>
        <v>9635.2</v>
      </c>
      <c r="C49" s="15">
        <f>C50+C51+C52</f>
        <v>10456.8</v>
      </c>
      <c r="D49" s="15">
        <f>D50+D51+D52</f>
        <v>2910.1000000000004</v>
      </c>
      <c r="E49" s="15">
        <f>E50+E51+E52</f>
        <v>2909.8</v>
      </c>
      <c r="F49" s="15">
        <f>F50+F51+F52</f>
        <v>33.84039262205475</v>
      </c>
      <c r="G49" s="6">
        <f t="shared" si="8"/>
        <v>27.82686864050188</v>
      </c>
      <c r="H49" s="6">
        <f t="shared" si="9"/>
        <v>99.98969107590804</v>
      </c>
      <c r="I49" s="6">
        <f t="shared" si="10"/>
        <v>-7546.999999999999</v>
      </c>
      <c r="J49" s="6">
        <f t="shared" si="11"/>
        <v>-0.3000000000001819</v>
      </c>
      <c r="K49" s="16">
        <f>K50+K51+K52</f>
        <v>535.9</v>
      </c>
      <c r="L49" s="8">
        <f t="shared" si="12"/>
        <v>2373.9</v>
      </c>
      <c r="M49" s="8">
        <f t="shared" si="13"/>
        <v>542.9744355290167</v>
      </c>
    </row>
    <row r="50" spans="1:13" ht="12.75">
      <c r="A50" s="10" t="s">
        <v>50</v>
      </c>
      <c r="B50" s="19">
        <v>933.8</v>
      </c>
      <c r="C50" s="19">
        <v>933.8</v>
      </c>
      <c r="D50" s="19">
        <v>7.5</v>
      </c>
      <c r="E50" s="19">
        <v>7.5</v>
      </c>
      <c r="F50" s="11">
        <f>E50/$E$31*100</f>
        <v>0.08722350150024422</v>
      </c>
      <c r="G50" s="11">
        <f t="shared" si="8"/>
        <v>0.8031698436496038</v>
      </c>
      <c r="H50" s="11">
        <f t="shared" si="9"/>
        <v>100</v>
      </c>
      <c r="I50" s="11">
        <f t="shared" si="10"/>
        <v>-926.3</v>
      </c>
      <c r="J50" s="11">
        <f t="shared" si="11"/>
        <v>0</v>
      </c>
      <c r="K50" s="18">
        <v>0</v>
      </c>
      <c r="L50" s="13">
        <f t="shared" si="12"/>
        <v>7.5</v>
      </c>
      <c r="M50" s="13">
        <f t="shared" si="13"/>
      </c>
    </row>
    <row r="51" spans="1:13" ht="12.75">
      <c r="A51" s="10" t="s">
        <v>51</v>
      </c>
      <c r="B51" s="19">
        <v>6347.8</v>
      </c>
      <c r="C51" s="19">
        <v>6944</v>
      </c>
      <c r="D51" s="19">
        <v>1903.4</v>
      </c>
      <c r="E51" s="19">
        <v>1903.2</v>
      </c>
      <c r="F51" s="11">
        <f>E51/$E$31*100</f>
        <v>22.133835740701972</v>
      </c>
      <c r="G51" s="11">
        <f t="shared" si="8"/>
        <v>27.407834101382488</v>
      </c>
      <c r="H51" s="11">
        <f t="shared" si="9"/>
        <v>99.9894924871283</v>
      </c>
      <c r="I51" s="11">
        <f t="shared" si="10"/>
        <v>-5040.8</v>
      </c>
      <c r="J51" s="11">
        <f t="shared" si="11"/>
        <v>-0.20000000000004547</v>
      </c>
      <c r="K51" s="18">
        <v>0</v>
      </c>
      <c r="L51" s="13">
        <f t="shared" si="12"/>
        <v>1903.2</v>
      </c>
      <c r="M51" s="13">
        <f t="shared" si="13"/>
      </c>
    </row>
    <row r="52" spans="1:13" ht="12.75">
      <c r="A52" s="10" t="s">
        <v>52</v>
      </c>
      <c r="B52" s="19">
        <v>2353.6</v>
      </c>
      <c r="C52" s="19">
        <v>2579</v>
      </c>
      <c r="D52" s="19">
        <v>999.2</v>
      </c>
      <c r="E52" s="19">
        <v>999.1</v>
      </c>
      <c r="F52" s="11">
        <f>E52/$E$31*100</f>
        <v>11.619333379852534</v>
      </c>
      <c r="G52" s="11">
        <f t="shared" si="8"/>
        <v>38.73982163629314</v>
      </c>
      <c r="H52" s="11">
        <f t="shared" si="9"/>
        <v>99.98999199359487</v>
      </c>
      <c r="I52" s="11">
        <f t="shared" si="10"/>
        <v>-1579.9</v>
      </c>
      <c r="J52" s="11">
        <f t="shared" si="11"/>
        <v>-0.10000000000002274</v>
      </c>
      <c r="K52" s="18">
        <v>535.9</v>
      </c>
      <c r="L52" s="13">
        <f t="shared" si="12"/>
        <v>463.20000000000005</v>
      </c>
      <c r="M52" s="13">
        <f t="shared" si="13"/>
        <v>186.43403620078374</v>
      </c>
    </row>
    <row r="53" spans="1:13" s="9" customFormat="1" ht="12.75">
      <c r="A53" s="5" t="s">
        <v>53</v>
      </c>
      <c r="B53" s="15">
        <f>B54</f>
        <v>100</v>
      </c>
      <c r="C53" s="15">
        <f>C54</f>
        <v>100</v>
      </c>
      <c r="D53" s="15">
        <f>D54</f>
        <v>6</v>
      </c>
      <c r="E53" s="15">
        <f>E54</f>
        <v>6</v>
      </c>
      <c r="F53" s="15">
        <f>F54</f>
        <v>0.06977880120019538</v>
      </c>
      <c r="G53" s="6">
        <f t="shared" si="8"/>
        <v>6</v>
      </c>
      <c r="H53" s="6">
        <f t="shared" si="9"/>
        <v>100</v>
      </c>
      <c r="I53" s="6">
        <f t="shared" si="10"/>
        <v>-94</v>
      </c>
      <c r="J53" s="6">
        <f t="shared" si="11"/>
        <v>0</v>
      </c>
      <c r="K53" s="16">
        <f>K54</f>
        <v>0</v>
      </c>
      <c r="L53" s="8">
        <f t="shared" si="12"/>
        <v>6</v>
      </c>
      <c r="M53" s="8">
        <f t="shared" si="13"/>
      </c>
    </row>
    <row r="54" spans="1:13" ht="12.75">
      <c r="A54" s="10" t="s">
        <v>54</v>
      </c>
      <c r="B54" s="17">
        <v>100</v>
      </c>
      <c r="C54" s="17">
        <v>100</v>
      </c>
      <c r="D54" s="17">
        <v>6</v>
      </c>
      <c r="E54" s="17">
        <v>6</v>
      </c>
      <c r="F54" s="11">
        <f>E54/$E$31*100</f>
        <v>0.06977880120019538</v>
      </c>
      <c r="G54" s="11">
        <f t="shared" si="8"/>
        <v>6</v>
      </c>
      <c r="H54" s="11">
        <f t="shared" si="9"/>
        <v>100</v>
      </c>
      <c r="I54" s="11">
        <f t="shared" si="10"/>
        <v>-94</v>
      </c>
      <c r="J54" s="11">
        <f t="shared" si="11"/>
        <v>0</v>
      </c>
      <c r="K54" s="18">
        <v>0</v>
      </c>
      <c r="L54" s="13">
        <f t="shared" si="12"/>
        <v>6</v>
      </c>
      <c r="M54" s="13">
        <f t="shared" si="13"/>
      </c>
    </row>
    <row r="55" spans="1:13" s="9" customFormat="1" ht="12.75">
      <c r="A55" s="5" t="s">
        <v>55</v>
      </c>
      <c r="B55" s="15">
        <f>B56+B57</f>
        <v>4147.4</v>
      </c>
      <c r="C55" s="15">
        <f>C56+C57</f>
        <v>4157.4</v>
      </c>
      <c r="D55" s="15">
        <f>D56+D57</f>
        <v>697</v>
      </c>
      <c r="E55" s="15">
        <f>E56+E57</f>
        <v>697</v>
      </c>
      <c r="F55" s="15">
        <f>F56+F57</f>
        <v>8.105970739422695</v>
      </c>
      <c r="G55" s="6">
        <f t="shared" si="8"/>
        <v>16.76528599605523</v>
      </c>
      <c r="H55" s="6">
        <f t="shared" si="9"/>
        <v>100</v>
      </c>
      <c r="I55" s="6">
        <f t="shared" si="10"/>
        <v>-3460.3999999999996</v>
      </c>
      <c r="J55" s="6">
        <f t="shared" si="11"/>
        <v>0</v>
      </c>
      <c r="K55" s="16">
        <f>K56+K57</f>
        <v>567.1</v>
      </c>
      <c r="L55" s="8">
        <f t="shared" si="12"/>
        <v>129.89999999999998</v>
      </c>
      <c r="M55" s="8">
        <f t="shared" si="13"/>
        <v>122.90601304884498</v>
      </c>
    </row>
    <row r="56" spans="1:13" ht="12.75">
      <c r="A56" s="10" t="s">
        <v>56</v>
      </c>
      <c r="B56" s="19">
        <v>3965.9</v>
      </c>
      <c r="C56" s="19">
        <v>3965.9</v>
      </c>
      <c r="D56" s="19">
        <v>661</v>
      </c>
      <c r="E56" s="19">
        <v>661</v>
      </c>
      <c r="F56" s="11">
        <f>E56/$E$31*100</f>
        <v>7.687297932221523</v>
      </c>
      <c r="G56" s="11">
        <f t="shared" si="8"/>
        <v>16.667086915958546</v>
      </c>
      <c r="H56" s="11">
        <f t="shared" si="9"/>
        <v>100</v>
      </c>
      <c r="I56" s="11">
        <f t="shared" si="10"/>
        <v>-3304.9</v>
      </c>
      <c r="J56" s="11">
        <f t="shared" si="11"/>
        <v>0</v>
      </c>
      <c r="K56" s="18">
        <v>567.1</v>
      </c>
      <c r="L56" s="13">
        <f t="shared" si="12"/>
        <v>93.89999999999998</v>
      </c>
      <c r="M56" s="13">
        <f t="shared" si="13"/>
        <v>116.55792629165931</v>
      </c>
    </row>
    <row r="57" spans="1:13" ht="12.75">
      <c r="A57" s="10" t="s">
        <v>57</v>
      </c>
      <c r="B57" s="19">
        <v>181.5</v>
      </c>
      <c r="C57" s="19">
        <v>191.5</v>
      </c>
      <c r="D57" s="19">
        <v>36</v>
      </c>
      <c r="E57" s="19">
        <v>36</v>
      </c>
      <c r="F57" s="11">
        <f>E57/$E$31*100</f>
        <v>0.4186728072011723</v>
      </c>
      <c r="G57" s="11">
        <f t="shared" si="8"/>
        <v>18.79895561357702</v>
      </c>
      <c r="H57" s="11">
        <f t="shared" si="9"/>
        <v>100</v>
      </c>
      <c r="I57" s="11">
        <f t="shared" si="10"/>
        <v>-155.5</v>
      </c>
      <c r="J57" s="11">
        <f t="shared" si="11"/>
        <v>0</v>
      </c>
      <c r="K57" s="18">
        <v>0</v>
      </c>
      <c r="L57" s="13">
        <f t="shared" si="12"/>
        <v>36</v>
      </c>
      <c r="M57" s="13">
        <f t="shared" si="13"/>
      </c>
    </row>
    <row r="58" spans="1:13" s="9" customFormat="1" ht="12.75">
      <c r="A58" s="5" t="s">
        <v>58</v>
      </c>
      <c r="B58" s="15">
        <f>B59</f>
        <v>100</v>
      </c>
      <c r="C58" s="15">
        <f>C59</f>
        <v>100</v>
      </c>
      <c r="D58" s="15">
        <f>D59</f>
        <v>55.4</v>
      </c>
      <c r="E58" s="15">
        <f>E59</f>
        <v>55.4</v>
      </c>
      <c r="F58" s="15">
        <f>F59</f>
        <v>0.644290931081804</v>
      </c>
      <c r="G58" s="6">
        <f t="shared" si="8"/>
        <v>55.39999999999999</v>
      </c>
      <c r="H58" s="6">
        <f t="shared" si="9"/>
        <v>100</v>
      </c>
      <c r="I58" s="6">
        <f t="shared" si="10"/>
        <v>-44.6</v>
      </c>
      <c r="J58" s="6">
        <f t="shared" si="11"/>
        <v>0</v>
      </c>
      <c r="K58" s="16">
        <f>K59</f>
        <v>4.5</v>
      </c>
      <c r="L58" s="8">
        <f t="shared" si="12"/>
        <v>50.9</v>
      </c>
      <c r="M58" s="8">
        <f t="shared" si="13"/>
        <v>1231.111111111111</v>
      </c>
    </row>
    <row r="59" spans="1:13" ht="12.75">
      <c r="A59" s="10" t="s">
        <v>59</v>
      </c>
      <c r="B59" s="17">
        <v>100</v>
      </c>
      <c r="C59" s="17">
        <v>100</v>
      </c>
      <c r="D59" s="17">
        <v>55.4</v>
      </c>
      <c r="E59" s="17">
        <v>55.4</v>
      </c>
      <c r="F59" s="11">
        <f>E59/$E$31*100</f>
        <v>0.644290931081804</v>
      </c>
      <c r="G59" s="11">
        <f t="shared" si="8"/>
        <v>55.39999999999999</v>
      </c>
      <c r="H59" s="11">
        <f t="shared" si="9"/>
        <v>100</v>
      </c>
      <c r="I59" s="11">
        <f t="shared" si="10"/>
        <v>-44.6</v>
      </c>
      <c r="J59" s="11">
        <f t="shared" si="11"/>
        <v>0</v>
      </c>
      <c r="K59" s="18">
        <v>4.5</v>
      </c>
      <c r="L59" s="13">
        <f t="shared" si="12"/>
        <v>50.9</v>
      </c>
      <c r="M59" s="13">
        <f t="shared" si="13"/>
        <v>1231.111111111111</v>
      </c>
    </row>
    <row r="60" spans="1:13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20"/>
      <c r="L60" s="10"/>
      <c r="M60" s="10"/>
    </row>
    <row r="61" spans="1:13" s="9" customFormat="1" ht="25.5">
      <c r="A61" s="5" t="s">
        <v>60</v>
      </c>
      <c r="B61" s="21">
        <f>B8-B31</f>
        <v>0</v>
      </c>
      <c r="C61" s="21">
        <f>C8-C31</f>
        <v>-1423.0999999999985</v>
      </c>
      <c r="D61" s="21"/>
      <c r="E61" s="21">
        <f>E8-E31</f>
        <v>-2.600000000000364</v>
      </c>
      <c r="F61" s="5"/>
      <c r="G61" s="5"/>
      <c r="H61" s="5"/>
      <c r="I61" s="5"/>
      <c r="J61" s="5"/>
      <c r="K61" s="22"/>
      <c r="L61" s="5"/>
      <c r="M61" s="5"/>
    </row>
    <row r="62" spans="1:13" ht="12.75">
      <c r="A62" s="10" t="s">
        <v>61</v>
      </c>
      <c r="B62" s="10"/>
      <c r="C62" s="23">
        <f>-C61</f>
        <v>1423.0999999999985</v>
      </c>
      <c r="D62" s="10"/>
      <c r="E62" s="23">
        <f>-E61</f>
        <v>2.600000000000364</v>
      </c>
      <c r="F62" s="10"/>
      <c r="G62" s="10"/>
      <c r="H62" s="10"/>
      <c r="I62" s="10"/>
      <c r="J62" s="10"/>
      <c r="K62" s="20"/>
      <c r="L62" s="10"/>
      <c r="M62" s="10"/>
    </row>
    <row r="63" spans="1:13" ht="12.75">
      <c r="A63" s="14" t="s">
        <v>62</v>
      </c>
      <c r="B63" s="10"/>
      <c r="C63" s="4">
        <v>1423.3</v>
      </c>
      <c r="D63" s="10"/>
      <c r="E63" s="10"/>
      <c r="F63" s="10"/>
      <c r="G63" s="10"/>
      <c r="H63" s="10"/>
      <c r="I63" s="10"/>
      <c r="J63" s="10"/>
      <c r="K63" s="20"/>
      <c r="L63" s="10"/>
      <c r="M63" s="10"/>
    </row>
    <row r="64" spans="1:13" ht="25.5">
      <c r="A64" s="10" t="s">
        <v>63</v>
      </c>
      <c r="B64" s="10"/>
      <c r="C64" s="4"/>
      <c r="D64" s="10"/>
      <c r="E64" s="13">
        <v>1420.4</v>
      </c>
      <c r="F64" s="10"/>
      <c r="G64" s="10"/>
      <c r="H64" s="10"/>
      <c r="I64" s="10"/>
      <c r="J64" s="10"/>
      <c r="K64" s="20"/>
      <c r="L64" s="10"/>
      <c r="M64" s="10"/>
    </row>
    <row r="65" spans="1:13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20"/>
      <c r="L65" s="10"/>
      <c r="M65" s="10"/>
    </row>
    <row r="66" spans="1:13" ht="12.75">
      <c r="A66" s="5" t="s">
        <v>64</v>
      </c>
      <c r="B66" s="35" t="s">
        <v>65</v>
      </c>
      <c r="C66" s="36"/>
      <c r="D66" s="36"/>
      <c r="E66" s="37"/>
      <c r="F66" s="10"/>
      <c r="G66" s="10"/>
      <c r="H66" s="10"/>
      <c r="I66" s="10"/>
      <c r="J66" s="10"/>
      <c r="K66" s="20"/>
      <c r="L66" s="10"/>
      <c r="M66" s="10"/>
    </row>
    <row r="67" spans="1:13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20"/>
      <c r="L67" s="10"/>
      <c r="M67" s="10"/>
    </row>
  </sheetData>
  <mergeCells count="15">
    <mergeCell ref="B66:E66"/>
    <mergeCell ref="F6:F7"/>
    <mergeCell ref="L5:M5"/>
    <mergeCell ref="A2:M2"/>
    <mergeCell ref="A3:M3"/>
    <mergeCell ref="K6:K7"/>
    <mergeCell ref="L6:L7"/>
    <mergeCell ref="M6:M7"/>
    <mergeCell ref="A6:A7"/>
    <mergeCell ref="G6:H6"/>
    <mergeCell ref="I6:J6"/>
    <mergeCell ref="E6:E7"/>
    <mergeCell ref="D6:D7"/>
    <mergeCell ref="C6:C7"/>
    <mergeCell ref="B6:B7"/>
  </mergeCells>
  <printOptions/>
  <pageMargins left="0.75" right="0.75" top="1" bottom="1" header="0.5" footer="0.5"/>
  <pageSetup fitToHeight="8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2017-06-29T08:06:24Z</cp:lastPrinted>
  <dcterms:created xsi:type="dcterms:W3CDTF">1996-10-08T23:32:33Z</dcterms:created>
  <dcterms:modified xsi:type="dcterms:W3CDTF">2017-06-30T04:55:41Z</dcterms:modified>
  <cp:category/>
  <cp:version/>
  <cp:contentType/>
  <cp:contentStatus/>
</cp:coreProperties>
</file>